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085" windowHeight="6960" activeTab="0"/>
  </bookViews>
  <sheets>
    <sheet name="分担表" sheetId="1" r:id="rId1"/>
    <sheet name="照明表紙" sheetId="2" state="hidden" r:id="rId2"/>
    <sheet name="照明設計書" sheetId="3" state="hidden" r:id="rId3"/>
    <sheet name="参考資料①" sheetId="4" state="hidden" r:id="rId4"/>
    <sheet name="参考資料②" sheetId="5" state="hidden" r:id="rId5"/>
  </sheets>
  <definedNames>
    <definedName name="_xlnm.Print_Area" localSheetId="3">'参考資料①'!$A$1:$I$80</definedName>
    <definedName name="_xlnm.Print_Area" localSheetId="4">'参考資料②'!$A$1:$H$80</definedName>
    <definedName name="_xlnm.Print_Area" localSheetId="2">'照明設計書'!$A$2:$I$48</definedName>
    <definedName name="_xlnm.Print_Area" localSheetId="0">'分担表'!$A$1:$E$26</definedName>
  </definedNames>
  <calcPr fullCalcOnLoad="1"/>
</workbook>
</file>

<file path=xl/sharedStrings.xml><?xml version="1.0" encoding="utf-8"?>
<sst xmlns="http://schemas.openxmlformats.org/spreadsheetml/2006/main" count="521" uniqueCount="149">
  <si>
    <t>単価</t>
  </si>
  <si>
    <t>現場管理費</t>
  </si>
  <si>
    <t>業務管理費</t>
  </si>
  <si>
    <t>消費税</t>
  </si>
  <si>
    <t>最終金額</t>
  </si>
  <si>
    <t>常駐</t>
  </si>
  <si>
    <t>音響増員</t>
  </si>
  <si>
    <t>舞台増員</t>
  </si>
  <si>
    <t>込</t>
  </si>
  <si>
    <t>合計</t>
  </si>
  <si>
    <t>小計</t>
  </si>
  <si>
    <t>滋賀会館　常駐</t>
  </si>
  <si>
    <t>びわ湖ホール　常駐</t>
  </si>
  <si>
    <t>会館増員</t>
  </si>
  <si>
    <t>主催者増員</t>
  </si>
  <si>
    <t>常駐単価</t>
  </si>
  <si>
    <t>ひこね文化プラザ　常駐</t>
  </si>
  <si>
    <t>一区分</t>
  </si>
  <si>
    <t>不明</t>
  </si>
  <si>
    <t>野洲文化ホール　常駐</t>
  </si>
  <si>
    <t>守山市民ホール　常駐</t>
  </si>
  <si>
    <t>長浜市民会館　スポット</t>
  </si>
  <si>
    <t>近江八幡市文化会館　常駐</t>
  </si>
  <si>
    <t>山東町ルッチプラザ　スポット</t>
  </si>
  <si>
    <t>草津文芸会館　スポット</t>
  </si>
  <si>
    <t>八日市文芸会館　スポット</t>
  </si>
  <si>
    <t>水口文芸会館　スポット</t>
  </si>
  <si>
    <t>長浜文芸会館　スポット</t>
  </si>
  <si>
    <t>文産会館　常駐</t>
  </si>
  <si>
    <t>東京</t>
  </si>
  <si>
    <t>消費税（5％）</t>
  </si>
  <si>
    <t>最終単価</t>
  </si>
  <si>
    <t>設計書</t>
  </si>
  <si>
    <t>副館長</t>
  </si>
  <si>
    <t>専門員</t>
  </si>
  <si>
    <t>改算者</t>
  </si>
  <si>
    <t>設計者</t>
  </si>
  <si>
    <t>館　長</t>
  </si>
  <si>
    <t>業務名称</t>
  </si>
  <si>
    <t>業務種別</t>
  </si>
  <si>
    <t>業務場所</t>
  </si>
  <si>
    <t>業務期間</t>
  </si>
  <si>
    <t>業務概要</t>
  </si>
  <si>
    <t>備　　考</t>
  </si>
  <si>
    <t>合　　　議</t>
  </si>
  <si>
    <t>　イベントホール、小劇場、ほか</t>
  </si>
  <si>
    <t>　平成１５年４月１日～平成１６年３月３１日</t>
  </si>
  <si>
    <t>技術員単価</t>
  </si>
  <si>
    <t>日</t>
  </si>
  <si>
    <t>増員単価(午前-午後-夜間)</t>
  </si>
  <si>
    <t>増員単価(午後-夜間)</t>
  </si>
  <si>
    <t>増員単価(午前-午後)</t>
  </si>
  <si>
    <t>固定単価(午前-午後)</t>
  </si>
  <si>
    <t>追加単価(午前-午後)</t>
  </si>
  <si>
    <t>増員単価(午前/午後/夜間)一区分</t>
  </si>
  <si>
    <t>午前－午後</t>
  </si>
  <si>
    <t>午後－夜間</t>
  </si>
  <si>
    <t>午前－夜間</t>
  </si>
  <si>
    <t>舞台技術管理業務費</t>
  </si>
  <si>
    <t>物品費(4%)</t>
  </si>
  <si>
    <t>追加単価(午後-夜間)</t>
  </si>
  <si>
    <t>追加単価(午前-午後-夜間)</t>
  </si>
  <si>
    <t>追加単価(午前/午後/夜間)一区分</t>
  </si>
  <si>
    <t>追加発注</t>
  </si>
  <si>
    <t>増員発注</t>
  </si>
  <si>
    <t>固定年間契約</t>
  </si>
  <si>
    <t>業務管理費</t>
  </si>
  <si>
    <t>単価の２０％</t>
  </si>
  <si>
    <t>物品費</t>
  </si>
  <si>
    <t>単価の４％</t>
  </si>
  <si>
    <t>追加手配費</t>
  </si>
  <si>
    <t>追加手配費</t>
  </si>
  <si>
    <t>単価の８％</t>
  </si>
  <si>
    <t>割増①</t>
  </si>
  <si>
    <t>割増②</t>
  </si>
  <si>
    <t>割引③</t>
  </si>
  <si>
    <t>物品費　　　</t>
  </si>
  <si>
    <t>割増②　　　</t>
  </si>
  <si>
    <t>割増①　　　</t>
  </si>
  <si>
    <t>割引③　　　</t>
  </si>
  <si>
    <t>　舞台照明委託業務</t>
  </si>
  <si>
    <t>舞台照明技術管理業務内訳表</t>
  </si>
  <si>
    <t>割増②で求めたの午前・午後区分と夜間区分の率差</t>
  </si>
  <si>
    <t>技術員の単価の３０％が交通費などの管理費(１日あたりの定額部分)と考え、残り７０％(勤務時間に比例する部分）を人件費とし、午前/午後は各３５％とし、夜は②から３８.５％としたものの合計を平均し７０％から引いた率</t>
  </si>
  <si>
    <t>計算式　１００％－３０％－（（（３５％×２）＋３８．５％）÷３）＝３３．８％</t>
  </si>
  <si>
    <t>発注予定表</t>
  </si>
  <si>
    <t>平成９年度</t>
  </si>
  <si>
    <t>小劇場</t>
  </si>
  <si>
    <t>合　計</t>
  </si>
  <si>
    <t>合計区分</t>
  </si>
  <si>
    <t>区　　分</t>
  </si>
  <si>
    <t>貸し館</t>
  </si>
  <si>
    <t>レイ大</t>
  </si>
  <si>
    <t>自主事業</t>
  </si>
  <si>
    <t>午　　前</t>
  </si>
  <si>
    <t>午　　後</t>
  </si>
  <si>
    <t>夜　　間</t>
  </si>
  <si>
    <t>午前－午後－夜間</t>
  </si>
  <si>
    <t>合　　計</t>
  </si>
  <si>
    <t>平成１０年度</t>
  </si>
  <si>
    <t>平成１１年度</t>
  </si>
  <si>
    <t>平成１２年度</t>
  </si>
  <si>
    <t>平成１３年度</t>
  </si>
  <si>
    <t>平成１４年度</t>
  </si>
  <si>
    <t>過去５年平均</t>
  </si>
  <si>
    <t>平成１５年予算</t>
  </si>
  <si>
    <t>音響</t>
  </si>
  <si>
    <t>照明</t>
  </si>
  <si>
    <t>合計区分</t>
  </si>
  <si>
    <t>合計日数</t>
  </si>
  <si>
    <t>イベントホール</t>
  </si>
  <si>
    <t>米原(82%)</t>
  </si>
  <si>
    <t>費　　　　目</t>
  </si>
  <si>
    <t>工　　　種</t>
  </si>
  <si>
    <t>種　　別</t>
  </si>
  <si>
    <t>細　　目</t>
  </si>
  <si>
    <t>単位</t>
  </si>
  <si>
    <t>数量</t>
  </si>
  <si>
    <t>単　　価</t>
  </si>
  <si>
    <t>金　　　額</t>
  </si>
  <si>
    <t>摘　　要</t>
  </si>
  <si>
    <t>A</t>
  </si>
  <si>
    <t>AP</t>
  </si>
  <si>
    <t>NP</t>
  </si>
  <si>
    <t>APN</t>
  </si>
  <si>
    <t>AP</t>
  </si>
  <si>
    <t>NP</t>
  </si>
  <si>
    <t>APN</t>
  </si>
  <si>
    <t>AP</t>
  </si>
  <si>
    <t>NP</t>
  </si>
  <si>
    <t>APN</t>
  </si>
  <si>
    <t>AP</t>
  </si>
  <si>
    <t>NP</t>
  </si>
  <si>
    <t>APN</t>
  </si>
  <si>
    <t>午前/午後/夜間</t>
  </si>
  <si>
    <t>計算式</t>
  </si>
  <si>
    <t>技術員の単価の３０％が交通費などの管理費(１日あたりの定額部分)と考え、残り７０％を人件費(勤務時間に比例する部分）とし、その半分３５％の１０％増し　</t>
  </si>
  <si>
    <t>３８．５％－３５％＝３．５％</t>
  </si>
  <si>
    <t>(１００％－３０％)÷２×１．１＝３８．５％</t>
  </si>
  <si>
    <t>平成１５年度</t>
  </si>
  <si>
    <t>業務</t>
  </si>
  <si>
    <t>備考</t>
  </si>
  <si>
    <t>事業名</t>
  </si>
  <si>
    <t xml:space="preserve">担当 </t>
  </si>
  <si>
    <t>　※「業務」欄には会計、制作、広報、舞台制作など具体的内容を記入すること。</t>
  </si>
  <si>
    <t xml:space="preserve">  ※「備考」欄には、得意とする業務や他の連携協力団体などを記入すること。</t>
  </si>
  <si>
    <t xml:space="preserve">  ※　全て提案者が記入すること。</t>
  </si>
  <si>
    <t xml:space="preserve">  ※「担当」欄には、提案者または、財団のどちらかを記入すること。</t>
  </si>
  <si>
    <r>
      <rPr>
        <sz val="9"/>
        <rFont val="ＭＳ ゴシック"/>
        <family val="3"/>
      </rPr>
      <t>（様式2）</t>
    </r>
    <r>
      <rPr>
        <sz val="14"/>
        <rFont val="ＭＳ ゴシック"/>
        <family val="3"/>
      </rPr>
      <t xml:space="preserve"> </t>
    </r>
    <r>
      <rPr>
        <sz val="12"/>
        <rFont val="ＭＳ ゴシック"/>
        <family val="3"/>
      </rPr>
      <t>令和3年度</t>
    </r>
    <r>
      <rPr>
        <sz val="14"/>
        <rFont val="ＭＳ ゴシック"/>
        <family val="3"/>
      </rPr>
      <t xml:space="preserve"> </t>
    </r>
    <r>
      <rPr>
        <sz val="12"/>
        <rFont val="ＭＳ ゴシック"/>
        <family val="3"/>
      </rPr>
      <t>滋賀県アートコラボレーション事業　業務分担表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</si>
</sst>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&quot;¥&quot;#,##0_);[Red]\(&quot;¥&quot;#,##0\)"/>
    <numFmt numFmtId="178" formatCode="&quot;¥&quot;#,##0.00_);[Red]\(&quot;¥&quot;#,##0.00\)"/>
    <numFmt numFmtId="179" formatCode="&quot;¥&quot;#,##0.0_);[Red]\(&quot;¥&quot;#,##0.0\)"/>
    <numFmt numFmtId="180" formatCode="#,##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20"/>
      <name val="ＭＳ Ｐ明朝"/>
      <family val="1"/>
    </font>
    <font>
      <sz val="10"/>
      <name val="ＭＳ Ｐ明朝"/>
      <family val="1"/>
    </font>
    <font>
      <sz val="16"/>
      <name val="ＭＳ Ｐ明朝"/>
      <family val="1"/>
    </font>
    <font>
      <sz val="13"/>
      <name val="ＭＳ Ｐ明朝"/>
      <family val="1"/>
    </font>
    <font>
      <sz val="11"/>
      <name val="ＭＳ Ｐ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double"/>
      <right style="double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double"/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 style="double"/>
    </border>
    <border>
      <left style="double"/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ck"/>
    </border>
    <border diagonalDown="1">
      <left style="thin"/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 style="medium"/>
      <right style="medium"/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 style="thick"/>
      <top style="thin"/>
      <bottom style="thin"/>
      <diagonal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40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177" fontId="7" fillId="0" borderId="0" xfId="0" applyNumberFormat="1" applyFont="1" applyBorder="1" applyAlignment="1">
      <alignment vertical="center"/>
    </xf>
    <xf numFmtId="177" fontId="7" fillId="0" borderId="46" xfId="0" applyNumberFormat="1" applyFont="1" applyBorder="1" applyAlignment="1">
      <alignment horizontal="center" vertical="center"/>
    </xf>
    <xf numFmtId="0" fontId="7" fillId="0" borderId="46" xfId="0" applyFont="1" applyBorder="1" applyAlignment="1">
      <alignment vertical="center"/>
    </xf>
    <xf numFmtId="177" fontId="7" fillId="0" borderId="46" xfId="0" applyNumberFormat="1" applyFont="1" applyBorder="1" applyAlignment="1">
      <alignment vertical="center"/>
    </xf>
    <xf numFmtId="177" fontId="4" fillId="0" borderId="46" xfId="0" applyNumberFormat="1" applyFont="1" applyBorder="1" applyAlignment="1">
      <alignment horizontal="center" vertical="center"/>
    </xf>
    <xf numFmtId="177" fontId="7" fillId="0" borderId="47" xfId="0" applyNumberFormat="1" applyFont="1" applyBorder="1" applyAlignment="1">
      <alignment vertical="center"/>
    </xf>
    <xf numFmtId="177" fontId="7" fillId="0" borderId="31" xfId="0" applyNumberFormat="1" applyFont="1" applyBorder="1" applyAlignment="1">
      <alignment horizontal="left" vertical="center"/>
    </xf>
    <xf numFmtId="177" fontId="4" fillId="0" borderId="30" xfId="0" applyNumberFormat="1" applyFont="1" applyBorder="1" applyAlignment="1">
      <alignment horizontal="center" vertical="center"/>
    </xf>
    <xf numFmtId="177" fontId="7" fillId="0" borderId="48" xfId="0" applyNumberFormat="1" applyFont="1" applyBorder="1" applyAlignment="1">
      <alignment vertical="center"/>
    </xf>
    <xf numFmtId="177" fontId="7" fillId="0" borderId="49" xfId="0" applyNumberFormat="1" applyFont="1" applyBorder="1" applyAlignment="1">
      <alignment vertical="center"/>
    </xf>
    <xf numFmtId="177" fontId="7" fillId="0" borderId="50" xfId="0" applyNumberFormat="1" applyFont="1" applyBorder="1" applyAlignment="1">
      <alignment vertical="center"/>
    </xf>
    <xf numFmtId="177" fontId="7" fillId="0" borderId="51" xfId="0" applyNumberFormat="1" applyFont="1" applyBorder="1" applyAlignment="1">
      <alignment horizontal="left" vertical="center"/>
    </xf>
    <xf numFmtId="177" fontId="4" fillId="0" borderId="41" xfId="0" applyNumberFormat="1" applyFont="1" applyBorder="1" applyAlignment="1">
      <alignment horizontal="center" vertical="center"/>
    </xf>
    <xf numFmtId="0" fontId="7" fillId="0" borderId="41" xfId="0" applyFont="1" applyBorder="1" applyAlignment="1">
      <alignment vertical="center"/>
    </xf>
    <xf numFmtId="177" fontId="7" fillId="0" borderId="41" xfId="0" applyNumberFormat="1" applyFont="1" applyBorder="1" applyAlignment="1">
      <alignment horizontal="center" vertical="center"/>
    </xf>
    <xf numFmtId="177" fontId="7" fillId="0" borderId="45" xfId="0" applyNumberFormat="1" applyFont="1" applyBorder="1" applyAlignment="1">
      <alignment horizontal="center" vertical="center"/>
    </xf>
    <xf numFmtId="177" fontId="7" fillId="0" borderId="52" xfId="0" applyNumberFormat="1" applyFont="1" applyBorder="1" applyAlignment="1">
      <alignment vertical="center"/>
    </xf>
    <xf numFmtId="177" fontId="7" fillId="0" borderId="53" xfId="0" applyNumberFormat="1" applyFont="1" applyBorder="1" applyAlignment="1">
      <alignment horizontal="left" vertical="center"/>
    </xf>
    <xf numFmtId="177" fontId="7" fillId="0" borderId="52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177" fontId="7" fillId="0" borderId="24" xfId="0" applyNumberFormat="1" applyFont="1" applyBorder="1" applyAlignment="1">
      <alignment vertical="center"/>
    </xf>
    <xf numFmtId="177" fontId="7" fillId="0" borderId="54" xfId="0" applyNumberFormat="1" applyFont="1" applyBorder="1" applyAlignment="1">
      <alignment vertical="center"/>
    </xf>
    <xf numFmtId="177" fontId="7" fillId="0" borderId="22" xfId="0" applyNumberFormat="1" applyFont="1" applyBorder="1" applyAlignment="1">
      <alignment vertical="center"/>
    </xf>
    <xf numFmtId="177" fontId="7" fillId="0" borderId="53" xfId="0" applyNumberFormat="1" applyFont="1" applyBorder="1" applyAlignment="1">
      <alignment vertical="center"/>
    </xf>
    <xf numFmtId="177" fontId="7" fillId="0" borderId="55" xfId="0" applyNumberFormat="1" applyFon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0" fontId="7" fillId="0" borderId="56" xfId="0" applyFont="1" applyBorder="1" applyAlignment="1">
      <alignment vertical="center"/>
    </xf>
    <xf numFmtId="0" fontId="5" fillId="0" borderId="56" xfId="0" applyFont="1" applyBorder="1" applyAlignment="1">
      <alignment vertical="center"/>
    </xf>
    <xf numFmtId="0" fontId="7" fillId="0" borderId="49" xfId="0" applyFont="1" applyBorder="1" applyAlignment="1">
      <alignment vertical="center"/>
    </xf>
    <xf numFmtId="5" fontId="7" fillId="0" borderId="49" xfId="0" applyNumberFormat="1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7" fillId="0" borderId="40" xfId="0" applyNumberFormat="1" applyFont="1" applyBorder="1" applyAlignment="1">
      <alignment horizontal="center"/>
    </xf>
    <xf numFmtId="0" fontId="7" fillId="0" borderId="41" xfId="0" applyNumberFormat="1" applyFont="1" applyBorder="1" applyAlignment="1">
      <alignment horizontal="center"/>
    </xf>
    <xf numFmtId="0" fontId="7" fillId="0" borderId="45" xfId="0" applyNumberFormat="1" applyFont="1" applyBorder="1" applyAlignment="1">
      <alignment horizontal="center"/>
    </xf>
    <xf numFmtId="0" fontId="7" fillId="0" borderId="57" xfId="0" applyFont="1" applyBorder="1" applyAlignment="1">
      <alignment vertical="center"/>
    </xf>
    <xf numFmtId="0" fontId="7" fillId="0" borderId="0" xfId="0" applyNumberFormat="1" applyFont="1" applyAlignment="1">
      <alignment/>
    </xf>
    <xf numFmtId="0" fontId="7" fillId="0" borderId="46" xfId="0" applyFont="1" applyBorder="1" applyAlignment="1">
      <alignment horizontal="center" vertical="center"/>
    </xf>
    <xf numFmtId="42" fontId="7" fillId="0" borderId="46" xfId="0" applyNumberFormat="1" applyFont="1" applyBorder="1" applyAlignment="1">
      <alignment vertical="center"/>
    </xf>
    <xf numFmtId="0" fontId="7" fillId="0" borderId="52" xfId="0" applyFont="1" applyBorder="1" applyAlignment="1">
      <alignment vertical="center"/>
    </xf>
    <xf numFmtId="0" fontId="7" fillId="0" borderId="48" xfId="0" applyFont="1" applyBorder="1" applyAlignment="1">
      <alignment vertical="center"/>
    </xf>
    <xf numFmtId="177" fontId="7" fillId="0" borderId="18" xfId="0" applyNumberFormat="1" applyFont="1" applyBorder="1" applyAlignment="1">
      <alignment vertical="center"/>
    </xf>
    <xf numFmtId="42" fontId="7" fillId="0" borderId="0" xfId="0" applyNumberFormat="1" applyFont="1" applyBorder="1" applyAlignment="1">
      <alignment vertical="center"/>
    </xf>
    <xf numFmtId="0" fontId="7" fillId="0" borderId="40" xfId="0" applyFont="1" applyBorder="1" applyAlignment="1">
      <alignment horizontal="left" vertical="center"/>
    </xf>
    <xf numFmtId="0" fontId="7" fillId="0" borderId="41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177" fontId="4" fillId="0" borderId="53" xfId="0" applyNumberFormat="1" applyFont="1" applyBorder="1" applyAlignment="1">
      <alignment horizontal="left" vertical="center"/>
    </xf>
    <xf numFmtId="42" fontId="5" fillId="0" borderId="0" xfId="0" applyNumberFormat="1" applyFont="1" applyAlignment="1">
      <alignment vertical="center"/>
    </xf>
    <xf numFmtId="5" fontId="5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/>
    </xf>
    <xf numFmtId="0" fontId="7" fillId="0" borderId="33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7" fillId="0" borderId="47" xfId="0" applyFont="1" applyBorder="1" applyAlignment="1">
      <alignment horizontal="left" vertical="center"/>
    </xf>
    <xf numFmtId="42" fontId="4" fillId="0" borderId="46" xfId="0" applyNumberFormat="1" applyFont="1" applyBorder="1" applyAlignment="1">
      <alignment vertical="center"/>
    </xf>
    <xf numFmtId="177" fontId="5" fillId="0" borderId="0" xfId="0" applyNumberFormat="1" applyFont="1" applyAlignment="1">
      <alignment horizontal="center"/>
    </xf>
    <xf numFmtId="177" fontId="5" fillId="0" borderId="0" xfId="0" applyNumberFormat="1" applyFont="1" applyAlignment="1">
      <alignment horizontal="left" vertical="center"/>
    </xf>
    <xf numFmtId="177" fontId="5" fillId="0" borderId="0" xfId="0" applyNumberFormat="1" applyFont="1" applyAlignment="1">
      <alignment horizontal="left"/>
    </xf>
    <xf numFmtId="177" fontId="5" fillId="0" borderId="0" xfId="0" applyNumberFormat="1" applyFont="1" applyBorder="1" applyAlignment="1">
      <alignment horizontal="left"/>
    </xf>
    <xf numFmtId="176" fontId="5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177" fontId="5" fillId="0" borderId="58" xfId="0" applyNumberFormat="1" applyFont="1" applyBorder="1" applyAlignment="1">
      <alignment horizontal="center" vertical="center"/>
    </xf>
    <xf numFmtId="177" fontId="5" fillId="0" borderId="18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176" fontId="5" fillId="0" borderId="59" xfId="0" applyNumberFormat="1" applyFont="1" applyBorder="1" applyAlignment="1">
      <alignment horizontal="center" vertical="center"/>
    </xf>
    <xf numFmtId="176" fontId="5" fillId="0" borderId="19" xfId="0" applyNumberFormat="1" applyFont="1" applyBorder="1" applyAlignment="1">
      <alignment horizontal="center" vertical="center"/>
    </xf>
    <xf numFmtId="177" fontId="5" fillId="0" borderId="60" xfId="0" applyNumberFormat="1" applyFont="1" applyBorder="1" applyAlignment="1">
      <alignment horizontal="left" vertical="center"/>
    </xf>
    <xf numFmtId="177" fontId="5" fillId="0" borderId="61" xfId="0" applyNumberFormat="1" applyFont="1" applyBorder="1" applyAlignment="1">
      <alignment horizontal="center" vertical="center"/>
    </xf>
    <xf numFmtId="177" fontId="5" fillId="0" borderId="62" xfId="0" applyNumberFormat="1" applyFont="1" applyBorder="1" applyAlignment="1">
      <alignment horizontal="center" vertical="center"/>
    </xf>
    <xf numFmtId="176" fontId="5" fillId="0" borderId="63" xfId="0" applyNumberFormat="1" applyFont="1" applyBorder="1" applyAlignment="1">
      <alignment horizontal="right" vertical="center"/>
    </xf>
    <xf numFmtId="176" fontId="5" fillId="0" borderId="64" xfId="0" applyNumberFormat="1" applyFont="1" applyBorder="1" applyAlignment="1">
      <alignment horizontal="right" vertical="center"/>
    </xf>
    <xf numFmtId="177" fontId="5" fillId="0" borderId="65" xfId="0" applyNumberFormat="1" applyFont="1" applyBorder="1" applyAlignment="1">
      <alignment horizontal="left" vertical="center"/>
    </xf>
    <xf numFmtId="176" fontId="5" fillId="0" borderId="65" xfId="0" applyNumberFormat="1" applyFont="1" applyBorder="1" applyAlignment="1">
      <alignment horizontal="right" vertical="center"/>
    </xf>
    <xf numFmtId="176" fontId="5" fillId="0" borderId="15" xfId="0" applyNumberFormat="1" applyFont="1" applyBorder="1" applyAlignment="1">
      <alignment horizontal="right" vertical="center"/>
    </xf>
    <xf numFmtId="176" fontId="5" fillId="0" borderId="59" xfId="0" applyNumberFormat="1" applyFont="1" applyBorder="1" applyAlignment="1">
      <alignment horizontal="right" vertical="center"/>
    </xf>
    <xf numFmtId="176" fontId="5" fillId="0" borderId="19" xfId="0" applyNumberFormat="1" applyFont="1" applyBorder="1" applyAlignment="1">
      <alignment horizontal="right" vertical="center"/>
    </xf>
    <xf numFmtId="177" fontId="5" fillId="0" borderId="66" xfId="0" applyNumberFormat="1" applyFont="1" applyBorder="1" applyAlignment="1">
      <alignment horizontal="left" vertical="center"/>
    </xf>
    <xf numFmtId="176" fontId="5" fillId="0" borderId="66" xfId="0" applyNumberFormat="1" applyFont="1" applyBorder="1" applyAlignment="1">
      <alignment horizontal="right" vertical="center"/>
    </xf>
    <xf numFmtId="176" fontId="5" fillId="0" borderId="53" xfId="0" applyNumberFormat="1" applyFont="1" applyBorder="1" applyAlignment="1">
      <alignment horizontal="right" vertical="center"/>
    </xf>
    <xf numFmtId="176" fontId="5" fillId="0" borderId="67" xfId="0" applyNumberFormat="1" applyFont="1" applyBorder="1" applyAlignment="1">
      <alignment horizontal="right" vertical="center"/>
    </xf>
    <xf numFmtId="176" fontId="5" fillId="0" borderId="68" xfId="0" applyNumberFormat="1" applyFont="1" applyBorder="1" applyAlignment="1">
      <alignment horizontal="right" vertical="center"/>
    </xf>
    <xf numFmtId="176" fontId="5" fillId="0" borderId="66" xfId="0" applyNumberFormat="1" applyFont="1" applyBorder="1" applyAlignment="1">
      <alignment horizontal="right" vertical="center" wrapText="1"/>
    </xf>
    <xf numFmtId="176" fontId="5" fillId="0" borderId="60" xfId="0" applyNumberFormat="1" applyFont="1" applyBorder="1" applyAlignment="1">
      <alignment horizontal="right" vertical="center"/>
    </xf>
    <xf numFmtId="176" fontId="5" fillId="0" borderId="69" xfId="0" applyNumberFormat="1" applyFont="1" applyBorder="1" applyAlignment="1">
      <alignment horizontal="right" vertical="center"/>
    </xf>
    <xf numFmtId="176" fontId="5" fillId="0" borderId="70" xfId="0" applyNumberFormat="1" applyFont="1" applyBorder="1" applyAlignment="1">
      <alignment horizontal="right" vertical="center"/>
    </xf>
    <xf numFmtId="176" fontId="5" fillId="0" borderId="71" xfId="0" applyNumberFormat="1" applyFont="1" applyBorder="1" applyAlignment="1">
      <alignment horizontal="right" vertical="center"/>
    </xf>
    <xf numFmtId="177" fontId="5" fillId="0" borderId="60" xfId="0" applyNumberFormat="1" applyFont="1" applyBorder="1" applyAlignment="1">
      <alignment horizontal="center" vertical="center"/>
    </xf>
    <xf numFmtId="177" fontId="5" fillId="0" borderId="72" xfId="0" applyNumberFormat="1" applyFont="1" applyBorder="1" applyAlignment="1">
      <alignment horizontal="center" vertical="center"/>
    </xf>
    <xf numFmtId="177" fontId="5" fillId="0" borderId="69" xfId="0" applyNumberFormat="1" applyFont="1" applyBorder="1" applyAlignment="1">
      <alignment horizontal="center" vertical="center"/>
    </xf>
    <xf numFmtId="177" fontId="5" fillId="0" borderId="19" xfId="0" applyNumberFormat="1" applyFont="1" applyBorder="1" applyAlignment="1">
      <alignment horizontal="center" vertical="center"/>
    </xf>
    <xf numFmtId="177" fontId="5" fillId="0" borderId="0" xfId="0" applyNumberFormat="1" applyFont="1" applyAlignment="1">
      <alignment horizontal="right"/>
    </xf>
    <xf numFmtId="176" fontId="5" fillId="0" borderId="73" xfId="0" applyNumberFormat="1" applyFont="1" applyBorder="1" applyAlignment="1">
      <alignment horizontal="center" vertical="center"/>
    </xf>
    <xf numFmtId="176" fontId="5" fillId="0" borderId="74" xfId="0" applyNumberFormat="1" applyFont="1" applyBorder="1" applyAlignment="1">
      <alignment horizontal="right" vertical="center"/>
    </xf>
    <xf numFmtId="176" fontId="5" fillId="0" borderId="75" xfId="0" applyNumberFormat="1" applyFont="1" applyBorder="1" applyAlignment="1">
      <alignment horizontal="right" vertical="center"/>
    </xf>
    <xf numFmtId="176" fontId="5" fillId="0" borderId="76" xfId="0" applyNumberFormat="1" applyFont="1" applyBorder="1" applyAlignment="1">
      <alignment horizontal="right" vertical="center"/>
    </xf>
    <xf numFmtId="0" fontId="10" fillId="0" borderId="60" xfId="0" applyFont="1" applyBorder="1" applyAlignment="1">
      <alignment vertical="center"/>
    </xf>
    <xf numFmtId="177" fontId="10" fillId="0" borderId="77" xfId="0" applyNumberFormat="1" applyFont="1" applyBorder="1" applyAlignment="1">
      <alignment horizontal="left" vertical="center"/>
    </xf>
    <xf numFmtId="177" fontId="10" fillId="0" borderId="78" xfId="0" applyNumberFormat="1" applyFont="1" applyBorder="1" applyAlignment="1">
      <alignment vertical="center"/>
    </xf>
    <xf numFmtId="177" fontId="10" fillId="0" borderId="79" xfId="0" applyNumberFormat="1" applyFont="1" applyBorder="1" applyAlignment="1">
      <alignment vertical="center"/>
    </xf>
    <xf numFmtId="177" fontId="10" fillId="0" borderId="80" xfId="0" applyNumberFormat="1" applyFont="1" applyBorder="1" applyAlignment="1">
      <alignment horizontal="right" vertical="center"/>
    </xf>
    <xf numFmtId="177" fontId="10" fillId="0" borderId="81" xfId="0" applyNumberFormat="1" applyFont="1" applyBorder="1" applyAlignment="1">
      <alignment vertical="center"/>
    </xf>
    <xf numFmtId="177" fontId="10" fillId="0" borderId="82" xfId="0" applyNumberFormat="1" applyFont="1" applyBorder="1" applyAlignment="1">
      <alignment vertical="center"/>
    </xf>
    <xf numFmtId="177" fontId="10" fillId="0" borderId="0" xfId="0" applyNumberFormat="1" applyFont="1" applyAlignment="1">
      <alignment vertical="center"/>
    </xf>
    <xf numFmtId="177" fontId="10" fillId="0" borderId="83" xfId="0" applyNumberFormat="1" applyFont="1" applyBorder="1" applyAlignment="1">
      <alignment horizontal="left" vertical="center"/>
    </xf>
    <xf numFmtId="177" fontId="10" fillId="0" borderId="46" xfId="0" applyNumberFormat="1" applyFont="1" applyBorder="1" applyAlignment="1">
      <alignment horizontal="center" vertical="center"/>
    </xf>
    <xf numFmtId="177" fontId="10" fillId="0" borderId="84" xfId="0" applyNumberFormat="1" applyFont="1" applyBorder="1" applyAlignment="1">
      <alignment horizontal="right" vertical="center"/>
    </xf>
    <xf numFmtId="177" fontId="10" fillId="0" borderId="85" xfId="0" applyNumberFormat="1" applyFont="1" applyBorder="1" applyAlignment="1">
      <alignment horizontal="center" vertical="center"/>
    </xf>
    <xf numFmtId="177" fontId="10" fillId="0" borderId="47" xfId="0" applyNumberFormat="1" applyFont="1" applyBorder="1" applyAlignment="1">
      <alignment horizontal="center" vertical="center"/>
    </xf>
    <xf numFmtId="177" fontId="10" fillId="0" borderId="46" xfId="0" applyNumberFormat="1" applyFont="1" applyBorder="1" applyAlignment="1">
      <alignment horizontal="right" vertical="center"/>
    </xf>
    <xf numFmtId="177" fontId="10" fillId="0" borderId="86" xfId="0" applyNumberFormat="1" applyFont="1" applyBorder="1" applyAlignment="1">
      <alignment horizontal="center" vertical="center"/>
    </xf>
    <xf numFmtId="177" fontId="10" fillId="0" borderId="46" xfId="0" applyNumberFormat="1" applyFont="1" applyBorder="1" applyAlignment="1">
      <alignment vertical="center"/>
    </xf>
    <xf numFmtId="177" fontId="10" fillId="0" borderId="66" xfId="0" applyNumberFormat="1" applyFont="1" applyBorder="1" applyAlignment="1">
      <alignment vertical="center"/>
    </xf>
    <xf numFmtId="177" fontId="10" fillId="0" borderId="47" xfId="0" applyNumberFormat="1" applyFont="1" applyBorder="1" applyAlignment="1">
      <alignment vertical="center"/>
    </xf>
    <xf numFmtId="177" fontId="10" fillId="0" borderId="86" xfId="0" applyNumberFormat="1" applyFont="1" applyBorder="1" applyAlignment="1">
      <alignment vertical="center"/>
    </xf>
    <xf numFmtId="177" fontId="10" fillId="0" borderId="87" xfId="0" applyNumberFormat="1" applyFont="1" applyBorder="1" applyAlignment="1">
      <alignment horizontal="left" vertical="center"/>
    </xf>
    <xf numFmtId="177" fontId="10" fillId="0" borderId="88" xfId="0" applyNumberFormat="1" applyFont="1" applyBorder="1" applyAlignment="1">
      <alignment vertical="center"/>
    </xf>
    <xf numFmtId="177" fontId="10" fillId="0" borderId="89" xfId="0" applyNumberFormat="1" applyFont="1" applyBorder="1" applyAlignment="1">
      <alignment horizontal="right" vertical="center"/>
    </xf>
    <xf numFmtId="177" fontId="10" fillId="0" borderId="90" xfId="0" applyNumberFormat="1" applyFont="1" applyBorder="1" applyAlignment="1">
      <alignment vertical="center"/>
    </xf>
    <xf numFmtId="177" fontId="10" fillId="0" borderId="91" xfId="0" applyNumberFormat="1" applyFont="1" applyBorder="1" applyAlignment="1">
      <alignment vertical="center"/>
    </xf>
    <xf numFmtId="177" fontId="10" fillId="0" borderId="88" xfId="0" applyNumberFormat="1" applyFont="1" applyBorder="1" applyAlignment="1">
      <alignment horizontal="right" vertical="center"/>
    </xf>
    <xf numFmtId="177" fontId="10" fillId="0" borderId="92" xfId="0" applyNumberFormat="1" applyFont="1" applyBorder="1" applyAlignment="1">
      <alignment vertical="center"/>
    </xf>
    <xf numFmtId="177" fontId="10" fillId="0" borderId="80" xfId="0" applyNumberFormat="1" applyFont="1" applyBorder="1" applyAlignment="1">
      <alignment horizontal="center" vertical="center"/>
    </xf>
    <xf numFmtId="177" fontId="10" fillId="0" borderId="93" xfId="0" applyNumberFormat="1" applyFont="1" applyBorder="1" applyAlignment="1">
      <alignment vertical="center"/>
    </xf>
    <xf numFmtId="177" fontId="10" fillId="0" borderId="94" xfId="0" applyNumberFormat="1" applyFont="1" applyBorder="1" applyAlignment="1">
      <alignment vertical="center"/>
    </xf>
    <xf numFmtId="177" fontId="10" fillId="0" borderId="95" xfId="0" applyNumberFormat="1" applyFont="1" applyBorder="1" applyAlignment="1">
      <alignment vertical="center"/>
    </xf>
    <xf numFmtId="177" fontId="10" fillId="0" borderId="96" xfId="0" applyNumberFormat="1" applyFont="1" applyBorder="1" applyAlignment="1">
      <alignment vertical="center"/>
    </xf>
    <xf numFmtId="177" fontId="10" fillId="0" borderId="97" xfId="0" applyNumberFormat="1" applyFont="1" applyBorder="1" applyAlignment="1">
      <alignment vertical="center"/>
    </xf>
    <xf numFmtId="177" fontId="10" fillId="0" borderId="98" xfId="0" applyNumberFormat="1" applyFont="1" applyBorder="1" applyAlignment="1">
      <alignment horizontal="left" vertical="center"/>
    </xf>
    <xf numFmtId="177" fontId="10" fillId="0" borderId="0" xfId="0" applyNumberFormat="1" applyFont="1" applyBorder="1" applyAlignment="1">
      <alignment vertical="center"/>
    </xf>
    <xf numFmtId="177" fontId="10" fillId="0" borderId="28" xfId="0" applyNumberFormat="1" applyFont="1" applyBorder="1" applyAlignment="1">
      <alignment vertical="center"/>
    </xf>
    <xf numFmtId="177" fontId="10" fillId="0" borderId="27" xfId="0" applyNumberFormat="1" applyFont="1" applyBorder="1" applyAlignment="1">
      <alignment horizontal="right" vertical="center"/>
    </xf>
    <xf numFmtId="177" fontId="10" fillId="0" borderId="26" xfId="0" applyNumberFormat="1" applyFont="1" applyBorder="1" applyAlignment="1">
      <alignment horizontal="right" vertical="center"/>
    </xf>
    <xf numFmtId="177" fontId="10" fillId="0" borderId="99" xfId="0" applyNumberFormat="1" applyFont="1" applyBorder="1" applyAlignment="1">
      <alignment vertical="center"/>
    </xf>
    <xf numFmtId="177" fontId="10" fillId="0" borderId="80" xfId="0" applyNumberFormat="1" applyFont="1" applyBorder="1" applyAlignment="1">
      <alignment vertical="center"/>
    </xf>
    <xf numFmtId="177" fontId="10" fillId="0" borderId="100" xfId="0" applyNumberFormat="1" applyFont="1" applyBorder="1" applyAlignment="1">
      <alignment vertical="center"/>
    </xf>
    <xf numFmtId="177" fontId="10" fillId="0" borderId="86" xfId="0" applyNumberFormat="1" applyFont="1" applyBorder="1" applyAlignment="1">
      <alignment horizontal="right" vertical="center"/>
    </xf>
    <xf numFmtId="177" fontId="10" fillId="0" borderId="92" xfId="0" applyNumberFormat="1" applyFont="1" applyBorder="1" applyAlignment="1">
      <alignment horizontal="right" vertical="center"/>
    </xf>
    <xf numFmtId="177" fontId="10" fillId="0" borderId="0" xfId="0" applyNumberFormat="1" applyFont="1" applyAlignment="1">
      <alignment horizontal="left" vertical="center"/>
    </xf>
    <xf numFmtId="177" fontId="10" fillId="0" borderId="0" xfId="0" applyNumberFormat="1" applyFont="1" applyAlignment="1">
      <alignment horizontal="right" vertical="center"/>
    </xf>
    <xf numFmtId="0" fontId="4" fillId="0" borderId="32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 wrapText="1"/>
    </xf>
    <xf numFmtId="177" fontId="7" fillId="0" borderId="40" xfId="0" applyNumberFormat="1" applyFont="1" applyBorder="1" applyAlignment="1">
      <alignment horizontal="right" vertical="center"/>
    </xf>
    <xf numFmtId="0" fontId="7" fillId="0" borderId="43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101" xfId="0" applyFont="1" applyBorder="1" applyAlignment="1">
      <alignment vertical="center"/>
    </xf>
    <xf numFmtId="177" fontId="7" fillId="0" borderId="57" xfId="0" applyNumberFormat="1" applyFont="1" applyBorder="1" applyAlignment="1">
      <alignment horizontal="right" vertical="center"/>
    </xf>
    <xf numFmtId="0" fontId="5" fillId="0" borderId="68" xfId="0" applyFont="1" applyBorder="1" applyAlignment="1">
      <alignment vertical="center"/>
    </xf>
    <xf numFmtId="0" fontId="7" fillId="0" borderId="57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4" fillId="0" borderId="35" xfId="0" applyFont="1" applyBorder="1" applyAlignment="1">
      <alignment vertical="center"/>
    </xf>
    <xf numFmtId="0" fontId="4" fillId="0" borderId="35" xfId="0" applyFont="1" applyBorder="1" applyAlignment="1">
      <alignment vertical="center" wrapText="1"/>
    </xf>
    <xf numFmtId="0" fontId="7" fillId="0" borderId="13" xfId="0" applyFont="1" applyBorder="1" applyAlignment="1">
      <alignment horizontal="right" vertical="center"/>
    </xf>
    <xf numFmtId="0" fontId="7" fillId="0" borderId="102" xfId="0" applyFont="1" applyBorder="1" applyAlignment="1">
      <alignment horizontal="right" vertical="center"/>
    </xf>
    <xf numFmtId="0" fontId="4" fillId="0" borderId="37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11" fillId="0" borderId="46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vertical="center" shrinkToFit="1"/>
    </xf>
    <xf numFmtId="0" fontId="11" fillId="0" borderId="46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vertical="center" shrinkToFit="1"/>
    </xf>
    <xf numFmtId="0" fontId="11" fillId="0" borderId="0" xfId="0" applyFont="1" applyFill="1" applyAlignment="1">
      <alignment horizontal="center" vertical="center" shrinkToFit="1"/>
    </xf>
    <xf numFmtId="0" fontId="11" fillId="0" borderId="32" xfId="0" applyFont="1" applyFill="1" applyBorder="1" applyAlignment="1">
      <alignment horizontal="left" vertical="center" shrinkToFit="1"/>
    </xf>
    <xf numFmtId="0" fontId="11" fillId="0" borderId="46" xfId="0" applyFont="1" applyFill="1" applyBorder="1" applyAlignment="1">
      <alignment horizontal="center" vertical="center" shrinkToFit="1"/>
    </xf>
    <xf numFmtId="0" fontId="14" fillId="0" borderId="23" xfId="0" applyFont="1" applyFill="1" applyBorder="1" applyAlignment="1">
      <alignment horizontal="left" vertical="center" shrinkToFit="1"/>
    </xf>
    <xf numFmtId="0" fontId="14" fillId="0" borderId="0" xfId="0" applyFont="1" applyFill="1" applyBorder="1" applyAlignment="1">
      <alignment horizontal="left" vertical="center" shrinkToFit="1"/>
    </xf>
    <xf numFmtId="0" fontId="12" fillId="0" borderId="46" xfId="0" applyFont="1" applyFill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69" xfId="0" applyNumberFormat="1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177" fontId="4" fillId="0" borderId="41" xfId="0" applyNumberFormat="1" applyFont="1" applyBorder="1" applyAlignment="1">
      <alignment horizontal="center" vertical="center"/>
    </xf>
    <xf numFmtId="177" fontId="7" fillId="0" borderId="84" xfId="0" applyNumberFormat="1" applyFont="1" applyBorder="1" applyAlignment="1">
      <alignment vertical="center"/>
    </xf>
    <xf numFmtId="177" fontId="7" fillId="0" borderId="47" xfId="0" applyNumberFormat="1" applyFont="1" applyBorder="1" applyAlignment="1">
      <alignment vertical="center"/>
    </xf>
    <xf numFmtId="177" fontId="4" fillId="0" borderId="84" xfId="0" applyNumberFormat="1" applyFont="1" applyBorder="1" applyAlignment="1">
      <alignment horizontal="center" vertical="center"/>
    </xf>
    <xf numFmtId="177" fontId="4" fillId="0" borderId="47" xfId="0" applyNumberFormat="1" applyFont="1" applyBorder="1" applyAlignment="1">
      <alignment horizontal="center" vertical="center"/>
    </xf>
    <xf numFmtId="177" fontId="7" fillId="0" borderId="21" xfId="0" applyNumberFormat="1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177" fontId="7" fillId="0" borderId="46" xfId="0" applyNumberFormat="1" applyFont="1" applyBorder="1" applyAlignment="1">
      <alignment vertical="center"/>
    </xf>
    <xf numFmtId="0" fontId="7" fillId="0" borderId="46" xfId="0" applyFont="1" applyBorder="1" applyAlignment="1">
      <alignment vertical="center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56" xfId="0" applyFont="1" applyBorder="1" applyAlignment="1">
      <alignment vertical="center" wrapText="1"/>
    </xf>
    <xf numFmtId="0" fontId="4" fillId="0" borderId="68" xfId="0" applyFont="1" applyBorder="1" applyAlignment="1">
      <alignment vertical="center" wrapText="1"/>
    </xf>
    <xf numFmtId="177" fontId="7" fillId="0" borderId="103" xfId="0" applyNumberFormat="1" applyFont="1" applyBorder="1" applyAlignment="1">
      <alignment vertical="center"/>
    </xf>
    <xf numFmtId="177" fontId="7" fillId="0" borderId="54" xfId="0" applyNumberFormat="1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6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12.50390625" defaultRowHeight="27" customHeight="1"/>
  <cols>
    <col min="1" max="1" width="22.50390625" style="207" customWidth="1"/>
    <col min="2" max="2" width="17.50390625" style="207" customWidth="1"/>
    <col min="3" max="3" width="15.00390625" style="203" customWidth="1"/>
    <col min="4" max="4" width="13.25390625" style="203" customWidth="1"/>
    <col min="5" max="5" width="12.75390625" style="203" customWidth="1"/>
    <col min="6" max="6" width="19.00390625" style="203" customWidth="1"/>
    <col min="7" max="16384" width="12.50390625" style="203" customWidth="1"/>
  </cols>
  <sheetData>
    <row r="1" spans="1:5" ht="27" customHeight="1">
      <c r="A1" s="208" t="s">
        <v>148</v>
      </c>
      <c r="B1" s="208"/>
      <c r="C1" s="208"/>
      <c r="D1" s="208"/>
      <c r="E1" s="208"/>
    </row>
    <row r="2" spans="1:6" ht="27" customHeight="1">
      <c r="A2" s="204" t="s">
        <v>142</v>
      </c>
      <c r="B2" s="212"/>
      <c r="C2" s="212"/>
      <c r="D2" s="212"/>
      <c r="E2" s="212"/>
      <c r="F2" s="202"/>
    </row>
    <row r="3" spans="1:6" ht="27" customHeight="1">
      <c r="A3" s="204" t="s">
        <v>140</v>
      </c>
      <c r="B3" s="204" t="s">
        <v>143</v>
      </c>
      <c r="C3" s="209" t="s">
        <v>141</v>
      </c>
      <c r="D3" s="209"/>
      <c r="E3" s="209"/>
      <c r="F3" s="205"/>
    </row>
    <row r="4" spans="1:6" ht="27" customHeight="1">
      <c r="A4" s="204"/>
      <c r="B4" s="204"/>
      <c r="C4" s="209"/>
      <c r="D4" s="209"/>
      <c r="E4" s="209"/>
      <c r="F4" s="206"/>
    </row>
    <row r="5" spans="1:6" ht="27" customHeight="1">
      <c r="A5" s="201"/>
      <c r="B5" s="204"/>
      <c r="C5" s="209"/>
      <c r="D5" s="209"/>
      <c r="E5" s="209"/>
      <c r="F5" s="206"/>
    </row>
    <row r="6" spans="1:6" ht="27" customHeight="1">
      <c r="A6" s="201"/>
      <c r="B6" s="204"/>
      <c r="C6" s="209"/>
      <c r="D6" s="209"/>
      <c r="E6" s="209"/>
      <c r="F6" s="206"/>
    </row>
    <row r="7" spans="1:6" ht="27" customHeight="1">
      <c r="A7" s="201"/>
      <c r="B7" s="204"/>
      <c r="C7" s="209"/>
      <c r="D7" s="209"/>
      <c r="E7" s="209"/>
      <c r="F7" s="206"/>
    </row>
    <row r="8" spans="1:6" ht="27" customHeight="1">
      <c r="A8" s="201"/>
      <c r="B8" s="204"/>
      <c r="C8" s="209"/>
      <c r="D8" s="209"/>
      <c r="E8" s="209"/>
      <c r="F8" s="206"/>
    </row>
    <row r="9" spans="1:6" ht="27" customHeight="1">
      <c r="A9" s="201"/>
      <c r="B9" s="204"/>
      <c r="C9" s="209"/>
      <c r="D9" s="209"/>
      <c r="E9" s="209"/>
      <c r="F9" s="206"/>
    </row>
    <row r="10" spans="1:6" ht="27" customHeight="1">
      <c r="A10" s="201"/>
      <c r="B10" s="204"/>
      <c r="C10" s="209"/>
      <c r="D10" s="209"/>
      <c r="E10" s="209"/>
      <c r="F10" s="206"/>
    </row>
    <row r="11" spans="1:6" ht="27" customHeight="1">
      <c r="A11" s="204"/>
      <c r="B11" s="204"/>
      <c r="C11" s="209"/>
      <c r="D11" s="209"/>
      <c r="E11" s="209"/>
      <c r="F11" s="206"/>
    </row>
    <row r="12" spans="1:6" ht="27" customHeight="1">
      <c r="A12" s="204"/>
      <c r="B12" s="204"/>
      <c r="C12" s="209"/>
      <c r="D12" s="209"/>
      <c r="E12" s="209"/>
      <c r="F12" s="206"/>
    </row>
    <row r="13" spans="1:6" ht="27" customHeight="1">
      <c r="A13" s="204"/>
      <c r="B13" s="204"/>
      <c r="C13" s="209"/>
      <c r="D13" s="209"/>
      <c r="E13" s="209"/>
      <c r="F13" s="206"/>
    </row>
    <row r="14" spans="1:6" ht="27" customHeight="1">
      <c r="A14" s="204"/>
      <c r="B14" s="204"/>
      <c r="C14" s="209"/>
      <c r="D14" s="209"/>
      <c r="E14" s="209"/>
      <c r="F14" s="206"/>
    </row>
    <row r="15" spans="1:6" ht="27" customHeight="1">
      <c r="A15" s="204"/>
      <c r="B15" s="204"/>
      <c r="C15" s="209"/>
      <c r="D15" s="209"/>
      <c r="E15" s="209"/>
      <c r="F15" s="206"/>
    </row>
    <row r="16" spans="1:6" ht="27" customHeight="1">
      <c r="A16" s="204"/>
      <c r="B16" s="204"/>
      <c r="C16" s="209"/>
      <c r="D16" s="209"/>
      <c r="E16" s="209"/>
      <c r="F16" s="206"/>
    </row>
    <row r="17" spans="1:6" ht="27" customHeight="1">
      <c r="A17" s="204"/>
      <c r="B17" s="204"/>
      <c r="C17" s="209"/>
      <c r="D17" s="209"/>
      <c r="E17" s="209"/>
      <c r="F17" s="206"/>
    </row>
    <row r="18" spans="1:6" ht="27" customHeight="1">
      <c r="A18" s="204"/>
      <c r="B18" s="204"/>
      <c r="C18" s="209"/>
      <c r="D18" s="209"/>
      <c r="E18" s="209"/>
      <c r="F18" s="206"/>
    </row>
    <row r="19" spans="1:6" ht="27" customHeight="1">
      <c r="A19" s="204"/>
      <c r="B19" s="204"/>
      <c r="C19" s="209"/>
      <c r="D19" s="209"/>
      <c r="E19" s="209"/>
      <c r="F19" s="206"/>
    </row>
    <row r="20" spans="1:6" ht="27" customHeight="1">
      <c r="A20" s="204"/>
      <c r="B20" s="204"/>
      <c r="C20" s="209"/>
      <c r="D20" s="209"/>
      <c r="E20" s="209"/>
      <c r="F20" s="206"/>
    </row>
    <row r="21" spans="1:6" ht="27" customHeight="1">
      <c r="A21" s="204"/>
      <c r="B21" s="204"/>
      <c r="C21" s="209"/>
      <c r="D21" s="209"/>
      <c r="E21" s="209"/>
      <c r="F21" s="206"/>
    </row>
    <row r="22" spans="1:6" ht="27" customHeight="1">
      <c r="A22" s="204"/>
      <c r="B22" s="204"/>
      <c r="C22" s="209"/>
      <c r="D22" s="209"/>
      <c r="E22" s="209"/>
      <c r="F22" s="206"/>
    </row>
    <row r="23" spans="1:5" ht="16.5" customHeight="1">
      <c r="A23" s="210" t="s">
        <v>144</v>
      </c>
      <c r="B23" s="210"/>
      <c r="C23" s="210"/>
      <c r="D23" s="210"/>
      <c r="E23" s="210"/>
    </row>
    <row r="24" spans="1:5" ht="16.5" customHeight="1">
      <c r="A24" s="211" t="s">
        <v>147</v>
      </c>
      <c r="B24" s="211"/>
      <c r="C24" s="211"/>
      <c r="D24" s="211"/>
      <c r="E24" s="211"/>
    </row>
    <row r="25" spans="1:5" ht="16.5" customHeight="1">
      <c r="A25" s="211" t="s">
        <v>145</v>
      </c>
      <c r="B25" s="211"/>
      <c r="C25" s="211"/>
      <c r="D25" s="211"/>
      <c r="E25" s="211"/>
    </row>
    <row r="26" spans="1:5" ht="16.5" customHeight="1">
      <c r="A26" s="211" t="s">
        <v>146</v>
      </c>
      <c r="B26" s="211"/>
      <c r="C26" s="211"/>
      <c r="D26" s="211"/>
      <c r="E26" s="211"/>
    </row>
  </sheetData>
  <sheetProtection/>
  <mergeCells count="26">
    <mergeCell ref="A23:E23"/>
    <mergeCell ref="A26:E26"/>
    <mergeCell ref="A24:E24"/>
    <mergeCell ref="A25:E25"/>
    <mergeCell ref="B2:E2"/>
    <mergeCell ref="C22:E22"/>
    <mergeCell ref="C21:E21"/>
    <mergeCell ref="C20:E20"/>
    <mergeCell ref="C9:E9"/>
    <mergeCell ref="C10:E10"/>
    <mergeCell ref="C4:E4"/>
    <mergeCell ref="C15:E15"/>
    <mergeCell ref="C6:E6"/>
    <mergeCell ref="C13:E13"/>
    <mergeCell ref="C14:E14"/>
    <mergeCell ref="C7:E7"/>
    <mergeCell ref="A1:E1"/>
    <mergeCell ref="C19:E19"/>
    <mergeCell ref="C5:E5"/>
    <mergeCell ref="C8:E8"/>
    <mergeCell ref="C11:E11"/>
    <mergeCell ref="C12:E12"/>
    <mergeCell ref="C18:E18"/>
    <mergeCell ref="C16:E16"/>
    <mergeCell ref="C17:E17"/>
    <mergeCell ref="C3:E3"/>
  </mergeCells>
  <printOptions horizontalCentered="1" verticalCentered="1"/>
  <pageMargins left="0.3937007874015748" right="0.3937007874015748" top="0.3937007874015748" bottom="0.3937007874015748" header="0.5118110236220472" footer="0.4330708661417323"/>
  <pageSetup horizontalDpi="600" verticalDpi="600" orientation="portrait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5"/>
  <sheetViews>
    <sheetView zoomScalePageLayoutView="0" workbookViewId="0" topLeftCell="A1">
      <selection activeCell="B8" sqref="B8"/>
    </sheetView>
  </sheetViews>
  <sheetFormatPr defaultColWidth="9.00390625" defaultRowHeight="13.5"/>
  <cols>
    <col min="1" max="8" width="10.00390625" style="1" customWidth="1"/>
    <col min="9" max="16384" width="9.00390625" style="1" customWidth="1"/>
  </cols>
  <sheetData>
    <row r="1" ht="15" thickBot="1"/>
    <row r="2" spans="1:8" ht="16.5" customHeight="1">
      <c r="A2" s="34" t="s">
        <v>37</v>
      </c>
      <c r="B2" s="35" t="s">
        <v>33</v>
      </c>
      <c r="C2" s="35" t="s">
        <v>34</v>
      </c>
      <c r="D2" s="36"/>
      <c r="E2" s="37" t="s">
        <v>44</v>
      </c>
      <c r="F2" s="38"/>
      <c r="G2" s="39" t="s">
        <v>35</v>
      </c>
      <c r="H2" s="40" t="s">
        <v>36</v>
      </c>
    </row>
    <row r="3" spans="1:8" ht="14.25">
      <c r="A3" s="4"/>
      <c r="B3" s="14"/>
      <c r="C3" s="14"/>
      <c r="D3" s="15"/>
      <c r="E3" s="16"/>
      <c r="F3" s="17"/>
      <c r="G3" s="14"/>
      <c r="H3" s="18"/>
    </row>
    <row r="4" spans="1:8" ht="14.25">
      <c r="A4" s="5"/>
      <c r="B4" s="19"/>
      <c r="C4" s="19"/>
      <c r="D4" s="20"/>
      <c r="E4" s="12"/>
      <c r="F4" s="21"/>
      <c r="G4" s="19"/>
      <c r="H4" s="22"/>
    </row>
    <row r="5" spans="1:8" ht="14.25">
      <c r="A5" s="5"/>
      <c r="B5" s="19"/>
      <c r="C5" s="19"/>
      <c r="D5" s="20"/>
      <c r="E5" s="12"/>
      <c r="F5" s="21"/>
      <c r="G5" s="19"/>
      <c r="H5" s="22"/>
    </row>
    <row r="6" spans="1:8" ht="15" thickBot="1">
      <c r="A6" s="6"/>
      <c r="B6" s="23"/>
      <c r="C6" s="23"/>
      <c r="D6" s="24"/>
      <c r="E6" s="25"/>
      <c r="F6" s="26"/>
      <c r="G6" s="23"/>
      <c r="H6" s="27"/>
    </row>
    <row r="7" spans="1:8" ht="14.25">
      <c r="A7" s="2"/>
      <c r="B7" s="10"/>
      <c r="C7" s="10"/>
      <c r="D7" s="10"/>
      <c r="E7" s="10"/>
      <c r="F7" s="10"/>
      <c r="G7" s="10"/>
      <c r="H7" s="11"/>
    </row>
    <row r="8" spans="1:8" ht="24">
      <c r="A8" s="3"/>
      <c r="B8" s="12"/>
      <c r="C8" s="12"/>
      <c r="D8" s="33" t="s">
        <v>32</v>
      </c>
      <c r="E8" s="12"/>
      <c r="F8" s="12"/>
      <c r="G8" s="12"/>
      <c r="H8" s="13"/>
    </row>
    <row r="9" spans="1:8" ht="14.25">
      <c r="A9" s="3"/>
      <c r="B9" s="12"/>
      <c r="C9" s="12"/>
      <c r="D9" s="12"/>
      <c r="E9" s="12"/>
      <c r="F9" s="12"/>
      <c r="G9" s="12"/>
      <c r="H9" s="13"/>
    </row>
    <row r="10" spans="1:8" ht="15" thickBot="1">
      <c r="A10" s="9"/>
      <c r="B10" s="30"/>
      <c r="C10" s="30"/>
      <c r="D10" s="30"/>
      <c r="E10" s="30"/>
      <c r="F10" s="30"/>
      <c r="G10" s="30"/>
      <c r="H10" s="32"/>
    </row>
    <row r="11" spans="1:8" ht="14.25">
      <c r="A11" s="3"/>
      <c r="B11" s="12"/>
      <c r="C11" s="20"/>
      <c r="D11" s="12"/>
      <c r="E11" s="12"/>
      <c r="F11" s="12"/>
      <c r="G11" s="12"/>
      <c r="H11" s="13"/>
    </row>
    <row r="12" spans="1:8" ht="14.25">
      <c r="A12" s="3"/>
      <c r="B12" s="12"/>
      <c r="C12" s="20"/>
      <c r="D12" s="12"/>
      <c r="E12" s="12"/>
      <c r="F12" s="12"/>
      <c r="G12" s="12"/>
      <c r="H12" s="13"/>
    </row>
    <row r="13" spans="1:8" ht="14.25">
      <c r="A13" s="213" t="s">
        <v>38</v>
      </c>
      <c r="B13" s="214"/>
      <c r="C13" s="20" t="s">
        <v>80</v>
      </c>
      <c r="D13" s="12"/>
      <c r="E13" s="12"/>
      <c r="F13" s="12"/>
      <c r="G13" s="12"/>
      <c r="H13" s="13"/>
    </row>
    <row r="14" spans="1:8" ht="14.25">
      <c r="A14" s="3"/>
      <c r="B14" s="12"/>
      <c r="C14" s="20"/>
      <c r="D14" s="12"/>
      <c r="E14" s="12"/>
      <c r="F14" s="12"/>
      <c r="G14" s="12"/>
      <c r="H14" s="13"/>
    </row>
    <row r="15" spans="1:8" ht="14.25">
      <c r="A15" s="7"/>
      <c r="B15" s="25"/>
      <c r="C15" s="24"/>
      <c r="D15" s="25"/>
      <c r="E15" s="25"/>
      <c r="F15" s="25"/>
      <c r="G15" s="25"/>
      <c r="H15" s="28"/>
    </row>
    <row r="16" spans="1:8" ht="14.25">
      <c r="A16" s="3"/>
      <c r="B16" s="12"/>
      <c r="C16" s="20"/>
      <c r="D16" s="12"/>
      <c r="E16" s="12"/>
      <c r="F16" s="12"/>
      <c r="G16" s="12"/>
      <c r="H16" s="13"/>
    </row>
    <row r="17" spans="1:8" ht="14.25">
      <c r="A17" s="3"/>
      <c r="B17" s="12"/>
      <c r="C17" s="20"/>
      <c r="D17" s="12"/>
      <c r="E17" s="12"/>
      <c r="F17" s="12"/>
      <c r="G17" s="12"/>
      <c r="H17" s="13"/>
    </row>
    <row r="18" spans="1:8" ht="14.25">
      <c r="A18" s="213" t="s">
        <v>39</v>
      </c>
      <c r="B18" s="214"/>
      <c r="C18" s="20"/>
      <c r="D18" s="12"/>
      <c r="E18" s="12"/>
      <c r="F18" s="12"/>
      <c r="G18" s="12"/>
      <c r="H18" s="13"/>
    </row>
    <row r="19" spans="1:8" ht="14.25">
      <c r="A19" s="3"/>
      <c r="B19" s="12"/>
      <c r="C19" s="20"/>
      <c r="D19" s="12"/>
      <c r="E19" s="12"/>
      <c r="F19" s="12"/>
      <c r="G19" s="12"/>
      <c r="H19" s="13"/>
    </row>
    <row r="20" spans="1:8" ht="14.25">
      <c r="A20" s="7"/>
      <c r="B20" s="25"/>
      <c r="C20" s="24"/>
      <c r="D20" s="25"/>
      <c r="E20" s="25"/>
      <c r="F20" s="25"/>
      <c r="G20" s="25"/>
      <c r="H20" s="28"/>
    </row>
    <row r="21" spans="1:8" ht="14.25">
      <c r="A21" s="3"/>
      <c r="B21" s="12"/>
      <c r="C21" s="20"/>
      <c r="D21" s="12"/>
      <c r="E21" s="12"/>
      <c r="F21" s="12"/>
      <c r="G21" s="12"/>
      <c r="H21" s="13"/>
    </row>
    <row r="22" spans="1:8" ht="14.25">
      <c r="A22" s="3"/>
      <c r="B22" s="12"/>
      <c r="C22" s="20"/>
      <c r="D22" s="12"/>
      <c r="E22" s="12"/>
      <c r="F22" s="12"/>
      <c r="G22" s="12"/>
      <c r="H22" s="13"/>
    </row>
    <row r="23" spans="1:8" ht="14.25">
      <c r="A23" s="213" t="s">
        <v>40</v>
      </c>
      <c r="B23" s="214"/>
      <c r="C23" s="20" t="s">
        <v>45</v>
      </c>
      <c r="D23" s="12"/>
      <c r="E23" s="12"/>
      <c r="F23" s="12"/>
      <c r="G23" s="12"/>
      <c r="H23" s="13"/>
    </row>
    <row r="24" spans="1:8" ht="14.25">
      <c r="A24" s="3"/>
      <c r="B24" s="12"/>
      <c r="C24" s="20"/>
      <c r="D24" s="12"/>
      <c r="E24" s="12"/>
      <c r="F24" s="12"/>
      <c r="G24" s="12"/>
      <c r="H24" s="13"/>
    </row>
    <row r="25" spans="1:8" ht="14.25">
      <c r="A25" s="7"/>
      <c r="B25" s="25"/>
      <c r="C25" s="24"/>
      <c r="D25" s="25"/>
      <c r="E25" s="25"/>
      <c r="F25" s="25"/>
      <c r="G25" s="25"/>
      <c r="H25" s="28"/>
    </row>
    <row r="26" spans="1:8" ht="14.25">
      <c r="A26" s="3"/>
      <c r="B26" s="12"/>
      <c r="C26" s="20"/>
      <c r="D26" s="12"/>
      <c r="E26" s="12"/>
      <c r="F26" s="12"/>
      <c r="G26" s="12"/>
      <c r="H26" s="13"/>
    </row>
    <row r="27" spans="1:8" ht="14.25">
      <c r="A27" s="3"/>
      <c r="B27" s="12"/>
      <c r="C27" s="20"/>
      <c r="D27" s="12"/>
      <c r="E27" s="12"/>
      <c r="F27" s="12"/>
      <c r="G27" s="12"/>
      <c r="H27" s="13"/>
    </row>
    <row r="28" spans="1:8" ht="14.25">
      <c r="A28" s="213" t="s">
        <v>41</v>
      </c>
      <c r="B28" s="214"/>
      <c r="C28" s="20" t="s">
        <v>46</v>
      </c>
      <c r="D28" s="12"/>
      <c r="E28" s="12"/>
      <c r="F28" s="12"/>
      <c r="G28" s="12"/>
      <c r="H28" s="13"/>
    </row>
    <row r="29" spans="1:8" ht="14.25">
      <c r="A29" s="3"/>
      <c r="B29" s="12"/>
      <c r="C29" s="20"/>
      <c r="D29" s="12"/>
      <c r="E29" s="12"/>
      <c r="F29" s="12"/>
      <c r="G29" s="12"/>
      <c r="H29" s="13"/>
    </row>
    <row r="30" spans="1:8" ht="14.25">
      <c r="A30" s="3"/>
      <c r="B30" s="12"/>
      <c r="C30" s="20"/>
      <c r="D30" s="12"/>
      <c r="E30" s="12"/>
      <c r="F30" s="12"/>
      <c r="G30" s="12"/>
      <c r="H30" s="13"/>
    </row>
    <row r="31" spans="1:8" ht="14.25">
      <c r="A31" s="8"/>
      <c r="B31" s="16"/>
      <c r="C31" s="15"/>
      <c r="D31" s="16"/>
      <c r="E31" s="16"/>
      <c r="F31" s="16"/>
      <c r="G31" s="16"/>
      <c r="H31" s="29"/>
    </row>
    <row r="32" spans="1:8" ht="14.25">
      <c r="A32" s="3"/>
      <c r="B32" s="12"/>
      <c r="C32" s="20"/>
      <c r="D32" s="12"/>
      <c r="E32" s="12"/>
      <c r="F32" s="12"/>
      <c r="G32" s="12"/>
      <c r="H32" s="13"/>
    </row>
    <row r="33" spans="1:8" ht="14.25">
      <c r="A33" s="213" t="s">
        <v>42</v>
      </c>
      <c r="B33" s="214"/>
      <c r="C33" s="20"/>
      <c r="D33" s="12"/>
      <c r="E33" s="12"/>
      <c r="F33" s="12"/>
      <c r="G33" s="12"/>
      <c r="H33" s="13"/>
    </row>
    <row r="34" spans="1:8" ht="14.25">
      <c r="A34" s="3"/>
      <c r="B34" s="12"/>
      <c r="C34" s="20"/>
      <c r="D34" s="12"/>
      <c r="E34" s="12"/>
      <c r="F34" s="12"/>
      <c r="G34" s="12"/>
      <c r="H34" s="13"/>
    </row>
    <row r="35" spans="1:8" ht="14.25">
      <c r="A35" s="3"/>
      <c r="B35" s="12"/>
      <c r="C35" s="20"/>
      <c r="D35" s="12"/>
      <c r="E35" s="12"/>
      <c r="F35" s="12"/>
      <c r="G35" s="12"/>
      <c r="H35" s="13"/>
    </row>
    <row r="36" spans="1:8" ht="14.25">
      <c r="A36" s="7"/>
      <c r="B36" s="25"/>
      <c r="C36" s="24"/>
      <c r="D36" s="25"/>
      <c r="E36" s="25"/>
      <c r="F36" s="25"/>
      <c r="G36" s="25"/>
      <c r="H36" s="28"/>
    </row>
    <row r="37" spans="1:8" ht="14.25">
      <c r="A37" s="3"/>
      <c r="B37" s="12"/>
      <c r="C37" s="20"/>
      <c r="D37" s="12"/>
      <c r="E37" s="12"/>
      <c r="F37" s="12"/>
      <c r="G37" s="12"/>
      <c r="H37" s="13"/>
    </row>
    <row r="38" spans="1:8" ht="14.25">
      <c r="A38" s="3"/>
      <c r="B38" s="12"/>
      <c r="C38" s="20"/>
      <c r="D38" s="12"/>
      <c r="E38" s="12"/>
      <c r="F38" s="12"/>
      <c r="G38" s="12"/>
      <c r="H38" s="13"/>
    </row>
    <row r="39" spans="1:8" ht="14.25">
      <c r="A39" s="213" t="s">
        <v>43</v>
      </c>
      <c r="B39" s="214"/>
      <c r="C39" s="20"/>
      <c r="D39" s="12"/>
      <c r="E39" s="12"/>
      <c r="F39" s="12"/>
      <c r="G39" s="12"/>
      <c r="H39" s="13"/>
    </row>
    <row r="40" spans="1:8" ht="14.25">
      <c r="A40" s="3"/>
      <c r="B40" s="12"/>
      <c r="C40" s="20"/>
      <c r="D40" s="12"/>
      <c r="E40" s="12"/>
      <c r="F40" s="12"/>
      <c r="G40" s="12"/>
      <c r="H40" s="13"/>
    </row>
    <row r="41" spans="1:8" ht="14.25">
      <c r="A41" s="3"/>
      <c r="B41" s="12"/>
      <c r="C41" s="20"/>
      <c r="D41" s="12"/>
      <c r="E41" s="12"/>
      <c r="F41" s="12"/>
      <c r="G41" s="12"/>
      <c r="H41" s="13"/>
    </row>
    <row r="42" spans="1:8" ht="14.25">
      <c r="A42" s="3"/>
      <c r="B42" s="12"/>
      <c r="C42" s="20"/>
      <c r="D42" s="12"/>
      <c r="E42" s="12"/>
      <c r="F42" s="12"/>
      <c r="G42" s="12"/>
      <c r="H42" s="13"/>
    </row>
    <row r="43" spans="1:8" ht="14.25">
      <c r="A43" s="3"/>
      <c r="B43" s="12"/>
      <c r="C43" s="20"/>
      <c r="D43" s="12"/>
      <c r="E43" s="12"/>
      <c r="F43" s="12"/>
      <c r="G43" s="12"/>
      <c r="H43" s="13"/>
    </row>
    <row r="44" spans="1:8" ht="14.25">
      <c r="A44" s="3"/>
      <c r="B44" s="12"/>
      <c r="C44" s="20"/>
      <c r="D44" s="12"/>
      <c r="E44" s="12"/>
      <c r="F44" s="12"/>
      <c r="G44" s="12"/>
      <c r="H44" s="13"/>
    </row>
    <row r="45" spans="1:8" ht="15" thickBot="1">
      <c r="A45" s="9"/>
      <c r="B45" s="30"/>
      <c r="C45" s="31"/>
      <c r="D45" s="30"/>
      <c r="E45" s="30"/>
      <c r="F45" s="30"/>
      <c r="G45" s="30"/>
      <c r="H45" s="32"/>
    </row>
  </sheetData>
  <sheetProtection/>
  <mergeCells count="6">
    <mergeCell ref="A33:B33"/>
    <mergeCell ref="A39:B39"/>
    <mergeCell ref="A13:B13"/>
    <mergeCell ref="A18:B18"/>
    <mergeCell ref="A23:B23"/>
    <mergeCell ref="A28:B28"/>
  </mergeCells>
  <printOptions/>
  <pageMargins left="0.7874015748031497" right="0.1968503937007874" top="0.984251968503937" bottom="0.3937007874015748" header="0.5118110236220472" footer="0.5118110236220472"/>
  <pageSetup horizontalDpi="600" verticalDpi="600" orientation="portrait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48"/>
  <sheetViews>
    <sheetView zoomScalePageLayoutView="0" workbookViewId="0" topLeftCell="A25">
      <selection activeCell="C52" sqref="C52"/>
    </sheetView>
  </sheetViews>
  <sheetFormatPr defaultColWidth="9.00390625" defaultRowHeight="13.5"/>
  <cols>
    <col min="1" max="1" width="16.00390625" style="1" customWidth="1"/>
    <col min="2" max="4" width="10.625" style="1" customWidth="1"/>
    <col min="5" max="6" width="6.25390625" style="1" customWidth="1"/>
    <col min="7" max="8" width="10.625" style="1" customWidth="1"/>
    <col min="9" max="9" width="10.00390625" style="1" customWidth="1"/>
    <col min="10" max="10" width="9.00390625" style="1" customWidth="1"/>
    <col min="11" max="11" width="10.875" style="1" bestFit="1" customWidth="1"/>
    <col min="12" max="12" width="12.25390625" style="1" bestFit="1" customWidth="1"/>
    <col min="13" max="16384" width="9.00390625" style="1" customWidth="1"/>
  </cols>
  <sheetData>
    <row r="1" ht="15" thickBot="1"/>
    <row r="2" spans="1:9" ht="37.5" customHeight="1" thickBot="1">
      <c r="A2" s="215" t="s">
        <v>81</v>
      </c>
      <c r="B2" s="216"/>
      <c r="C2" s="216"/>
      <c r="D2" s="216"/>
      <c r="E2" s="216"/>
      <c r="F2" s="216"/>
      <c r="G2" s="216"/>
      <c r="H2" s="216"/>
      <c r="I2" s="217"/>
    </row>
    <row r="3" spans="1:14" s="41" customFormat="1" ht="15">
      <c r="A3" s="77" t="s">
        <v>112</v>
      </c>
      <c r="B3" s="78" t="s">
        <v>113</v>
      </c>
      <c r="C3" s="78" t="s">
        <v>114</v>
      </c>
      <c r="D3" s="78" t="s">
        <v>115</v>
      </c>
      <c r="E3" s="78" t="s">
        <v>116</v>
      </c>
      <c r="F3" s="78" t="s">
        <v>117</v>
      </c>
      <c r="G3" s="78" t="s">
        <v>118</v>
      </c>
      <c r="H3" s="78" t="s">
        <v>119</v>
      </c>
      <c r="I3" s="79" t="s">
        <v>120</v>
      </c>
      <c r="K3" s="42"/>
      <c r="L3" s="42"/>
      <c r="M3" s="94"/>
      <c r="N3" s="94"/>
    </row>
    <row r="4" spans="1:9" ht="14.25">
      <c r="A4" s="80" t="s">
        <v>58</v>
      </c>
      <c r="B4" s="48"/>
      <c r="C4" s="81" t="s">
        <v>65</v>
      </c>
      <c r="D4" s="48"/>
      <c r="E4" s="82" t="s">
        <v>48</v>
      </c>
      <c r="F4" s="48">
        <v>120</v>
      </c>
      <c r="G4" s="49">
        <f>I20</f>
        <v>17507</v>
      </c>
      <c r="H4" s="98">
        <f>F4*G4</f>
        <v>2100840</v>
      </c>
      <c r="I4" s="84"/>
    </row>
    <row r="5" spans="1:9" ht="14.25">
      <c r="A5" s="80"/>
      <c r="B5" s="48"/>
      <c r="C5" s="48" t="s">
        <v>63</v>
      </c>
      <c r="D5" s="48" t="s">
        <v>55</v>
      </c>
      <c r="E5" s="82" t="s">
        <v>48</v>
      </c>
      <c r="F5" s="48">
        <v>4</v>
      </c>
      <c r="G5" s="49">
        <f>I22</f>
        <v>18636</v>
      </c>
      <c r="H5" s="83">
        <f>F5*G5</f>
        <v>74544</v>
      </c>
      <c r="I5" s="84"/>
    </row>
    <row r="6" spans="1:9" ht="14.25">
      <c r="A6" s="80"/>
      <c r="B6" s="48"/>
      <c r="C6" s="48" t="s">
        <v>63</v>
      </c>
      <c r="D6" s="48" t="s">
        <v>56</v>
      </c>
      <c r="E6" s="82" t="s">
        <v>48</v>
      </c>
      <c r="F6" s="48">
        <v>5</v>
      </c>
      <c r="G6" s="49">
        <f>I24</f>
        <v>19129</v>
      </c>
      <c r="H6" s="83">
        <f>F6*G6</f>
        <v>95645</v>
      </c>
      <c r="I6" s="84"/>
    </row>
    <row r="7" spans="1:9" ht="14.25">
      <c r="A7" s="80"/>
      <c r="B7" s="48"/>
      <c r="C7" s="48" t="s">
        <v>63</v>
      </c>
      <c r="D7" s="48" t="s">
        <v>57</v>
      </c>
      <c r="E7" s="82" t="s">
        <v>48</v>
      </c>
      <c r="F7" s="48">
        <v>15</v>
      </c>
      <c r="G7" s="49">
        <f>I26</f>
        <v>24072</v>
      </c>
      <c r="H7" s="83">
        <f>F7*G7</f>
        <v>361080</v>
      </c>
      <c r="I7" s="84"/>
    </row>
    <row r="8" spans="1:9" ht="14.25">
      <c r="A8" s="80"/>
      <c r="B8" s="48"/>
      <c r="C8" s="48" t="s">
        <v>63</v>
      </c>
      <c r="D8" s="48" t="s">
        <v>17</v>
      </c>
      <c r="E8" s="82" t="s">
        <v>48</v>
      </c>
      <c r="F8" s="48">
        <v>2</v>
      </c>
      <c r="G8" s="49">
        <f>I28</f>
        <v>13864</v>
      </c>
      <c r="H8" s="83">
        <f>F8*G8</f>
        <v>27728</v>
      </c>
      <c r="I8" s="84"/>
    </row>
    <row r="9" spans="1:13" ht="14.25">
      <c r="A9" s="80"/>
      <c r="B9" s="48" t="s">
        <v>10</v>
      </c>
      <c r="C9" s="48"/>
      <c r="D9" s="48"/>
      <c r="E9" s="82"/>
      <c r="F9" s="48"/>
      <c r="G9" s="49"/>
      <c r="H9" s="83">
        <f>SUM(H4:H8)</f>
        <v>2659837</v>
      </c>
      <c r="I9" s="84"/>
      <c r="K9" s="93">
        <v>2667000</v>
      </c>
      <c r="L9" s="92">
        <f>H9</f>
        <v>2659837</v>
      </c>
      <c r="M9" s="93">
        <f>K9-L9</f>
        <v>7163</v>
      </c>
    </row>
    <row r="10" spans="1:9" ht="14.25">
      <c r="A10" s="80"/>
      <c r="B10" s="48"/>
      <c r="C10" s="48" t="s">
        <v>64</v>
      </c>
      <c r="D10" s="48" t="s">
        <v>55</v>
      </c>
      <c r="E10" s="82" t="s">
        <v>48</v>
      </c>
      <c r="F10" s="48">
        <v>20</v>
      </c>
      <c r="G10" s="49">
        <f>I30</f>
        <v>18636</v>
      </c>
      <c r="H10" s="83">
        <f>F10*G10</f>
        <v>372720</v>
      </c>
      <c r="I10" s="84"/>
    </row>
    <row r="11" spans="1:9" ht="14.25">
      <c r="A11" s="80"/>
      <c r="B11" s="48"/>
      <c r="C11" s="48" t="s">
        <v>64</v>
      </c>
      <c r="D11" s="48" t="s">
        <v>56</v>
      </c>
      <c r="E11" s="82" t="s">
        <v>48</v>
      </c>
      <c r="F11" s="48">
        <v>7</v>
      </c>
      <c r="G11" s="49">
        <f>I32</f>
        <v>19129</v>
      </c>
      <c r="H11" s="83">
        <f>F11*G11</f>
        <v>133903</v>
      </c>
      <c r="I11" s="84"/>
    </row>
    <row r="12" spans="1:9" ht="14.25">
      <c r="A12" s="80"/>
      <c r="B12" s="48"/>
      <c r="C12" s="48" t="s">
        <v>64</v>
      </c>
      <c r="D12" s="48" t="s">
        <v>57</v>
      </c>
      <c r="E12" s="82" t="s">
        <v>48</v>
      </c>
      <c r="F12" s="48">
        <v>13</v>
      </c>
      <c r="G12" s="49">
        <f>I34</f>
        <v>24072</v>
      </c>
      <c r="H12" s="83">
        <f>F12*G12</f>
        <v>312936</v>
      </c>
      <c r="I12" s="84"/>
    </row>
    <row r="13" spans="1:9" ht="14.25">
      <c r="A13" s="80"/>
      <c r="B13" s="48"/>
      <c r="C13" s="48" t="s">
        <v>64</v>
      </c>
      <c r="D13" s="48" t="s">
        <v>17</v>
      </c>
      <c r="E13" s="82" t="s">
        <v>48</v>
      </c>
      <c r="F13" s="48">
        <v>2</v>
      </c>
      <c r="G13" s="49">
        <f>I36</f>
        <v>13864</v>
      </c>
      <c r="H13" s="83">
        <f>F13*G13</f>
        <v>27728</v>
      </c>
      <c r="I13" s="84"/>
    </row>
    <row r="14" spans="1:13" ht="14.25">
      <c r="A14" s="80"/>
      <c r="B14" s="48" t="s">
        <v>10</v>
      </c>
      <c r="C14" s="48"/>
      <c r="D14" s="48"/>
      <c r="E14" s="48"/>
      <c r="F14" s="48"/>
      <c r="G14" s="49"/>
      <c r="H14" s="83">
        <f>SUM(H10:H13)</f>
        <v>847287</v>
      </c>
      <c r="I14" s="84"/>
      <c r="K14" s="93" t="e">
        <f>分担表!#REF!</f>
        <v>#REF!</v>
      </c>
      <c r="L14" s="92">
        <f>H14</f>
        <v>847287</v>
      </c>
      <c r="M14" s="93" t="e">
        <f>K14-L14</f>
        <v>#REF!</v>
      </c>
    </row>
    <row r="15" spans="1:9" ht="15" thickBot="1">
      <c r="A15" s="85"/>
      <c r="B15" s="74" t="s">
        <v>9</v>
      </c>
      <c r="C15" s="74"/>
      <c r="D15" s="74"/>
      <c r="E15" s="74"/>
      <c r="F15" s="74">
        <f>SUM(F4:F13)</f>
        <v>188</v>
      </c>
      <c r="G15" s="55"/>
      <c r="H15" s="75">
        <f>H9+H14</f>
        <v>3507124</v>
      </c>
      <c r="I15" s="76"/>
    </row>
    <row r="16" spans="1:9" ht="22.5" customHeight="1" thickBot="1">
      <c r="A16" s="45"/>
      <c r="B16" s="45"/>
      <c r="C16" s="44"/>
      <c r="D16" s="44"/>
      <c r="E16" s="45"/>
      <c r="F16" s="44"/>
      <c r="G16" s="86"/>
      <c r="H16" s="87"/>
      <c r="I16" s="45"/>
    </row>
    <row r="17" spans="1:9" ht="14.25">
      <c r="A17" s="88" t="s">
        <v>47</v>
      </c>
      <c r="B17" s="89" t="s">
        <v>29</v>
      </c>
      <c r="C17" s="90" t="s">
        <v>111</v>
      </c>
      <c r="D17" s="44"/>
      <c r="E17" s="43"/>
      <c r="F17" s="44"/>
      <c r="G17" s="45"/>
      <c r="H17" s="45"/>
      <c r="I17" s="45"/>
    </row>
    <row r="18" spans="1:11" ht="15" thickBot="1">
      <c r="A18" s="54"/>
      <c r="B18" s="55">
        <v>16400</v>
      </c>
      <c r="C18" s="56">
        <f>B18*0.82</f>
        <v>13448</v>
      </c>
      <c r="D18" s="44"/>
      <c r="E18" s="46"/>
      <c r="F18" s="44"/>
      <c r="G18" s="45"/>
      <c r="H18" s="45"/>
      <c r="I18" s="45"/>
      <c r="K18" s="1">
        <v>1</v>
      </c>
    </row>
    <row r="19" spans="1:9" ht="14.25">
      <c r="A19" s="52" t="s">
        <v>52</v>
      </c>
      <c r="B19" s="95"/>
      <c r="C19" s="53" t="s">
        <v>66</v>
      </c>
      <c r="D19" s="58" t="s">
        <v>68</v>
      </c>
      <c r="E19" s="218"/>
      <c r="F19" s="218"/>
      <c r="G19" s="59"/>
      <c r="H19" s="60" t="s">
        <v>30</v>
      </c>
      <c r="I19" s="61" t="s">
        <v>31</v>
      </c>
    </row>
    <row r="20" spans="1:9" ht="15" thickBot="1">
      <c r="A20" s="68"/>
      <c r="B20" s="66">
        <f>C18</f>
        <v>13448</v>
      </c>
      <c r="C20" s="55">
        <f>ROUNDDOWN(B20*0.2,0)</f>
        <v>2689</v>
      </c>
      <c r="D20" s="49">
        <f>ROUNDDOWN(B20*0.04,0)</f>
        <v>537</v>
      </c>
      <c r="E20" s="223"/>
      <c r="F20" s="224"/>
      <c r="G20" s="65"/>
      <c r="H20" s="49">
        <f>ROUNDDOWN(SUM(B20:G20)*0.05,0)</f>
        <v>833</v>
      </c>
      <c r="I20" s="56">
        <f>SUM(A20:H20)</f>
        <v>17507</v>
      </c>
    </row>
    <row r="21" spans="1:9" ht="14.25">
      <c r="A21" s="57" t="s">
        <v>53</v>
      </c>
      <c r="B21" s="96"/>
      <c r="C21" s="53" t="s">
        <v>66</v>
      </c>
      <c r="D21" s="58" t="s">
        <v>68</v>
      </c>
      <c r="E21" s="218" t="s">
        <v>70</v>
      </c>
      <c r="F21" s="218"/>
      <c r="G21" s="59"/>
      <c r="H21" s="60" t="s">
        <v>30</v>
      </c>
      <c r="I21" s="61" t="s">
        <v>31</v>
      </c>
    </row>
    <row r="22" spans="1:9" ht="14.25">
      <c r="A22" s="69"/>
      <c r="B22" s="51">
        <f>C18</f>
        <v>13448</v>
      </c>
      <c r="C22" s="49">
        <f>ROUNDDOWN(B22*0.2,0)</f>
        <v>2689</v>
      </c>
      <c r="D22" s="49">
        <f>ROUNDDOWN(B22*0.04,0)</f>
        <v>537</v>
      </c>
      <c r="E22" s="225">
        <f>ROUNDDOWN(B22*0.08,0)</f>
        <v>1075</v>
      </c>
      <c r="F22" s="226"/>
      <c r="G22" s="48"/>
      <c r="H22" s="49">
        <f>ROUNDDOWN(SUM(B22:G22)*0.05,0)</f>
        <v>887</v>
      </c>
      <c r="I22" s="62">
        <f>SUM(A22:H22)</f>
        <v>18636</v>
      </c>
    </row>
    <row r="23" spans="1:9" ht="14.25">
      <c r="A23" s="63" t="s">
        <v>60</v>
      </c>
      <c r="B23" s="97"/>
      <c r="C23" s="50" t="s">
        <v>66</v>
      </c>
      <c r="D23" s="50" t="s">
        <v>68</v>
      </c>
      <c r="E23" s="221" t="s">
        <v>70</v>
      </c>
      <c r="F23" s="222"/>
      <c r="G23" s="47" t="s">
        <v>73</v>
      </c>
      <c r="H23" s="47" t="s">
        <v>30</v>
      </c>
      <c r="I23" s="64" t="s">
        <v>31</v>
      </c>
    </row>
    <row r="24" spans="1:9" ht="14.25">
      <c r="A24" s="69"/>
      <c r="B24" s="51">
        <f>C18</f>
        <v>13448</v>
      </c>
      <c r="C24" s="49">
        <f>ROUNDDOWN(B24*0.2,0)</f>
        <v>2689</v>
      </c>
      <c r="D24" s="49">
        <f>ROUNDDOWN(B24*0.04,0)</f>
        <v>537</v>
      </c>
      <c r="E24" s="219">
        <f>ROUNDDOWN(B24*0.08,0)</f>
        <v>1075</v>
      </c>
      <c r="F24" s="220"/>
      <c r="G24" s="49">
        <f>ROUNDDOWN(B24*0.035,0)</f>
        <v>470</v>
      </c>
      <c r="H24" s="49">
        <f>ROUNDDOWN(SUM(B24:G24)*0.05,0)</f>
        <v>910</v>
      </c>
      <c r="I24" s="62">
        <f>SUM(A24:H24)</f>
        <v>19129</v>
      </c>
    </row>
    <row r="25" spans="1:9" ht="14.25">
      <c r="A25" s="63" t="s">
        <v>61</v>
      </c>
      <c r="B25" s="97"/>
      <c r="C25" s="50" t="s">
        <v>66</v>
      </c>
      <c r="D25" s="50" t="s">
        <v>68</v>
      </c>
      <c r="E25" s="221" t="s">
        <v>70</v>
      </c>
      <c r="F25" s="222"/>
      <c r="G25" s="47" t="s">
        <v>74</v>
      </c>
      <c r="H25" s="47" t="s">
        <v>30</v>
      </c>
      <c r="I25" s="64" t="s">
        <v>31</v>
      </c>
    </row>
    <row r="26" spans="1:9" ht="14.25">
      <c r="A26" s="69"/>
      <c r="B26" s="51">
        <f>C18</f>
        <v>13448</v>
      </c>
      <c r="C26" s="49">
        <f>ROUNDDOWN(B26*0.2,0)</f>
        <v>2689</v>
      </c>
      <c r="D26" s="49">
        <f>ROUNDDOWN(B26*0.04,0)</f>
        <v>537</v>
      </c>
      <c r="E26" s="219">
        <f>ROUNDDOWN(B26*0.08,0)</f>
        <v>1075</v>
      </c>
      <c r="F26" s="220"/>
      <c r="G26" s="49">
        <f>ROUNDDOWN(B26*0.385,0)</f>
        <v>5177</v>
      </c>
      <c r="H26" s="49">
        <f>ROUNDDOWN(SUM(B26:G26)*0.05,0)</f>
        <v>1146</v>
      </c>
      <c r="I26" s="62">
        <f>SUM(A26:H26)</f>
        <v>24072</v>
      </c>
    </row>
    <row r="27" spans="1:9" ht="14.25">
      <c r="A27" s="91" t="s">
        <v>62</v>
      </c>
      <c r="B27" s="97"/>
      <c r="C27" s="50" t="s">
        <v>66</v>
      </c>
      <c r="D27" s="50" t="s">
        <v>68</v>
      </c>
      <c r="E27" s="221" t="s">
        <v>70</v>
      </c>
      <c r="F27" s="222"/>
      <c r="G27" s="47" t="s">
        <v>75</v>
      </c>
      <c r="H27" s="47" t="s">
        <v>30</v>
      </c>
      <c r="I27" s="64" t="s">
        <v>31</v>
      </c>
    </row>
    <row r="28" spans="1:9" ht="15" thickBot="1">
      <c r="A28" s="70"/>
      <c r="B28" s="67">
        <f>C18</f>
        <v>13448</v>
      </c>
      <c r="C28" s="55">
        <f>ROUNDDOWN(B28*0.2,0)</f>
        <v>2689</v>
      </c>
      <c r="D28" s="55">
        <f>ROUNDDOWN(B28*0.04,0)</f>
        <v>537</v>
      </c>
      <c r="E28" s="219">
        <f>ROUNDDOWN(B28*0.08,0)</f>
        <v>1075</v>
      </c>
      <c r="F28" s="220"/>
      <c r="G28" s="75">
        <f>-ROUNDDOWN(B28*0.338,0)</f>
        <v>-4545</v>
      </c>
      <c r="H28" s="49">
        <f>ROUNDDOWN(SUM(B28:G28)*0.05,0)</f>
        <v>660</v>
      </c>
      <c r="I28" s="56">
        <f>SUM(A28:H28)</f>
        <v>13864</v>
      </c>
    </row>
    <row r="29" spans="1:9" ht="14.25">
      <c r="A29" s="57" t="s">
        <v>51</v>
      </c>
      <c r="B29" s="96"/>
      <c r="C29" s="58" t="s">
        <v>66</v>
      </c>
      <c r="D29" s="58" t="s">
        <v>68</v>
      </c>
      <c r="E29" s="218" t="s">
        <v>70</v>
      </c>
      <c r="F29" s="218"/>
      <c r="G29" s="59"/>
      <c r="H29" s="60" t="s">
        <v>30</v>
      </c>
      <c r="I29" s="61" t="s">
        <v>31</v>
      </c>
    </row>
    <row r="30" spans="1:9" ht="14.25">
      <c r="A30" s="69"/>
      <c r="B30" s="51">
        <f>C18</f>
        <v>13448</v>
      </c>
      <c r="C30" s="49">
        <f>ROUNDDOWN(B30*0.2,0)</f>
        <v>2689</v>
      </c>
      <c r="D30" s="49">
        <f>ROUNDDOWN(B30*0.04,0)</f>
        <v>537</v>
      </c>
      <c r="E30" s="219">
        <f>ROUNDDOWN(B30*0.08,0)</f>
        <v>1075</v>
      </c>
      <c r="F30" s="220"/>
      <c r="G30" s="48"/>
      <c r="H30" s="49">
        <f>ROUNDDOWN(SUM(B30:G30)*0.05,0)</f>
        <v>887</v>
      </c>
      <c r="I30" s="62">
        <f>SUM(A30:H30)</f>
        <v>18636</v>
      </c>
    </row>
    <row r="31" spans="1:9" ht="14.25">
      <c r="A31" s="63" t="s">
        <v>50</v>
      </c>
      <c r="B31" s="97"/>
      <c r="C31" s="50" t="s">
        <v>66</v>
      </c>
      <c r="D31" s="50" t="s">
        <v>68</v>
      </c>
      <c r="E31" s="221" t="s">
        <v>70</v>
      </c>
      <c r="F31" s="222"/>
      <c r="G31" s="47" t="s">
        <v>73</v>
      </c>
      <c r="H31" s="47" t="s">
        <v>30</v>
      </c>
      <c r="I31" s="64" t="s">
        <v>31</v>
      </c>
    </row>
    <row r="32" spans="1:9" ht="14.25">
      <c r="A32" s="69"/>
      <c r="B32" s="51">
        <f>C18</f>
        <v>13448</v>
      </c>
      <c r="C32" s="49">
        <f>ROUNDDOWN(B32*0.2,0)</f>
        <v>2689</v>
      </c>
      <c r="D32" s="49">
        <f>ROUNDDOWN(B32*0.04,0)</f>
        <v>537</v>
      </c>
      <c r="E32" s="219">
        <f>ROUNDDOWN(B32*0.08,0)</f>
        <v>1075</v>
      </c>
      <c r="F32" s="220"/>
      <c r="G32" s="49">
        <f>ROUNDDOWN(B32*0.035,0)</f>
        <v>470</v>
      </c>
      <c r="H32" s="49">
        <f>ROUNDDOWN(SUM(B32:G32)*0.05,0)</f>
        <v>910</v>
      </c>
      <c r="I32" s="62">
        <f>SUM(A32:H32)</f>
        <v>19129</v>
      </c>
    </row>
    <row r="33" spans="1:9" ht="14.25">
      <c r="A33" s="63" t="s">
        <v>49</v>
      </c>
      <c r="B33" s="97"/>
      <c r="C33" s="50" t="s">
        <v>66</v>
      </c>
      <c r="D33" s="50" t="s">
        <v>68</v>
      </c>
      <c r="E33" s="221" t="s">
        <v>70</v>
      </c>
      <c r="F33" s="222"/>
      <c r="G33" s="47" t="s">
        <v>74</v>
      </c>
      <c r="H33" s="47" t="s">
        <v>30</v>
      </c>
      <c r="I33" s="64" t="s">
        <v>31</v>
      </c>
    </row>
    <row r="34" spans="1:9" ht="14.25">
      <c r="A34" s="69"/>
      <c r="B34" s="51">
        <f>C18</f>
        <v>13448</v>
      </c>
      <c r="C34" s="49">
        <f>ROUNDDOWN(B34*0.2,0)</f>
        <v>2689</v>
      </c>
      <c r="D34" s="49">
        <f>ROUNDDOWN(B34*0.04,0)</f>
        <v>537</v>
      </c>
      <c r="E34" s="219">
        <f>ROUNDDOWN(B34*0.08,0)</f>
        <v>1075</v>
      </c>
      <c r="F34" s="220"/>
      <c r="G34" s="49">
        <f>ROUNDDOWN(B34*0.385,0)</f>
        <v>5177</v>
      </c>
      <c r="H34" s="49">
        <f>ROUNDDOWN(SUM(B34:G34)*0.05,0)</f>
        <v>1146</v>
      </c>
      <c r="I34" s="62">
        <f>SUM(A34:H34)</f>
        <v>24072</v>
      </c>
    </row>
    <row r="35" spans="1:9" ht="14.25">
      <c r="A35" s="91" t="s">
        <v>54</v>
      </c>
      <c r="B35" s="97"/>
      <c r="C35" s="50" t="s">
        <v>66</v>
      </c>
      <c r="D35" s="50" t="s">
        <v>68</v>
      </c>
      <c r="E35" s="221" t="s">
        <v>70</v>
      </c>
      <c r="F35" s="222"/>
      <c r="G35" s="47" t="s">
        <v>75</v>
      </c>
      <c r="H35" s="47" t="s">
        <v>30</v>
      </c>
      <c r="I35" s="64" t="s">
        <v>31</v>
      </c>
    </row>
    <row r="36" spans="1:9" ht="15" thickBot="1">
      <c r="A36" s="70"/>
      <c r="B36" s="67">
        <f>C18</f>
        <v>13448</v>
      </c>
      <c r="C36" s="55">
        <f>ROUNDDOWN(B36*0.2,0)</f>
        <v>2689</v>
      </c>
      <c r="D36" s="55">
        <f>ROUNDDOWN(B36*0.04,0)</f>
        <v>537</v>
      </c>
      <c r="E36" s="235">
        <f>ROUNDDOWN(B36*0.08,0)</f>
        <v>1075</v>
      </c>
      <c r="F36" s="236"/>
      <c r="G36" s="75">
        <f>-ROUNDDOWN(B36*0.338,0)</f>
        <v>-4545</v>
      </c>
      <c r="H36" s="55">
        <f>ROUNDDOWN(SUM(B36:G36)*0.05,0)</f>
        <v>660</v>
      </c>
      <c r="I36" s="56">
        <f>SUM(A36:H36)</f>
        <v>13864</v>
      </c>
    </row>
    <row r="37" spans="1:9" ht="15" thickBot="1">
      <c r="A37" s="71"/>
      <c r="B37" s="71"/>
      <c r="C37" s="46"/>
      <c r="D37" s="46"/>
      <c r="E37" s="71"/>
      <c r="F37" s="71"/>
      <c r="G37" s="46"/>
      <c r="H37" s="46"/>
      <c r="I37" s="46"/>
    </row>
    <row r="38" spans="1:9" ht="15" customHeight="1">
      <c r="A38" s="186" t="s">
        <v>66</v>
      </c>
      <c r="B38" s="187" t="s">
        <v>67</v>
      </c>
      <c r="C38" s="187"/>
      <c r="D38" s="188"/>
      <c r="E38" s="188"/>
      <c r="F38" s="188"/>
      <c r="G38" s="188"/>
      <c r="H38" s="188"/>
      <c r="I38" s="189"/>
    </row>
    <row r="39" spans="1:9" ht="15" customHeight="1">
      <c r="A39" s="190" t="s">
        <v>76</v>
      </c>
      <c r="B39" s="72" t="s">
        <v>69</v>
      </c>
      <c r="C39" s="72"/>
      <c r="D39" s="73"/>
      <c r="E39" s="73"/>
      <c r="F39" s="73"/>
      <c r="G39" s="73"/>
      <c r="H39" s="73"/>
      <c r="I39" s="191"/>
    </row>
    <row r="40" spans="1:9" ht="15" customHeight="1">
      <c r="A40" s="192" t="s">
        <v>71</v>
      </c>
      <c r="B40" s="72" t="s">
        <v>72</v>
      </c>
      <c r="C40" s="72"/>
      <c r="D40" s="73"/>
      <c r="E40" s="73"/>
      <c r="F40" s="73"/>
      <c r="G40" s="73"/>
      <c r="H40" s="73"/>
      <c r="I40" s="191"/>
    </row>
    <row r="41" spans="1:9" ht="15" customHeight="1">
      <c r="A41" s="193" t="s">
        <v>78</v>
      </c>
      <c r="B41" s="237" t="s">
        <v>82</v>
      </c>
      <c r="C41" s="238"/>
      <c r="D41" s="238"/>
      <c r="E41" s="238"/>
      <c r="F41" s="238"/>
      <c r="G41" s="238"/>
      <c r="H41" s="238"/>
      <c r="I41" s="239"/>
    </row>
    <row r="42" spans="1:9" ht="15" customHeight="1">
      <c r="A42" s="194" t="s">
        <v>135</v>
      </c>
      <c r="B42" s="183" t="s">
        <v>137</v>
      </c>
      <c r="C42" s="183"/>
      <c r="D42" s="183"/>
      <c r="E42" s="183"/>
      <c r="F42" s="183"/>
      <c r="G42" s="183"/>
      <c r="H42" s="183"/>
      <c r="I42" s="195"/>
    </row>
    <row r="43" spans="1:9" ht="15" customHeight="1">
      <c r="A43" s="193" t="s">
        <v>77</v>
      </c>
      <c r="B43" s="227" t="s">
        <v>136</v>
      </c>
      <c r="C43" s="228"/>
      <c r="D43" s="228"/>
      <c r="E43" s="228"/>
      <c r="F43" s="228"/>
      <c r="G43" s="228"/>
      <c r="H43" s="228"/>
      <c r="I43" s="229"/>
    </row>
    <row r="44" spans="1:9" ht="15" customHeight="1">
      <c r="A44" s="3"/>
      <c r="B44" s="230"/>
      <c r="C44" s="231"/>
      <c r="D44" s="231"/>
      <c r="E44" s="231"/>
      <c r="F44" s="231"/>
      <c r="G44" s="231"/>
      <c r="H44" s="231"/>
      <c r="I44" s="232"/>
    </row>
    <row r="45" spans="1:9" ht="15" customHeight="1">
      <c r="A45" s="194" t="s">
        <v>135</v>
      </c>
      <c r="B45" s="184" t="s">
        <v>138</v>
      </c>
      <c r="C45" s="185"/>
      <c r="D45" s="185"/>
      <c r="E45" s="185"/>
      <c r="F45" s="185"/>
      <c r="G45" s="185"/>
      <c r="H45" s="185"/>
      <c r="I45" s="196"/>
    </row>
    <row r="46" spans="1:9" ht="15" customHeight="1">
      <c r="A46" s="193" t="s">
        <v>79</v>
      </c>
      <c r="B46" s="233" t="s">
        <v>83</v>
      </c>
      <c r="C46" s="233"/>
      <c r="D46" s="233"/>
      <c r="E46" s="233"/>
      <c r="F46" s="233"/>
      <c r="G46" s="233"/>
      <c r="H46" s="233"/>
      <c r="I46" s="234"/>
    </row>
    <row r="47" spans="1:9" ht="15" customHeight="1">
      <c r="A47" s="197"/>
      <c r="B47" s="228"/>
      <c r="C47" s="228"/>
      <c r="D47" s="228"/>
      <c r="E47" s="228"/>
      <c r="F47" s="228"/>
      <c r="G47" s="228"/>
      <c r="H47" s="228"/>
      <c r="I47" s="229"/>
    </row>
    <row r="48" spans="1:9" ht="15" customHeight="1" thickBot="1">
      <c r="A48" s="198" t="s">
        <v>135</v>
      </c>
      <c r="B48" s="199" t="s">
        <v>84</v>
      </c>
      <c r="C48" s="199"/>
      <c r="D48" s="199"/>
      <c r="E48" s="199"/>
      <c r="F48" s="199"/>
      <c r="G48" s="199"/>
      <c r="H48" s="199"/>
      <c r="I48" s="200"/>
    </row>
  </sheetData>
  <sheetProtection/>
  <mergeCells count="22">
    <mergeCell ref="E19:F19"/>
    <mergeCell ref="E27:F27"/>
    <mergeCell ref="B41:I41"/>
    <mergeCell ref="E32:F32"/>
    <mergeCell ref="E25:F25"/>
    <mergeCell ref="E24:F24"/>
    <mergeCell ref="B43:I44"/>
    <mergeCell ref="B46:I47"/>
    <mergeCell ref="E33:F33"/>
    <mergeCell ref="E34:F34"/>
    <mergeCell ref="E35:F35"/>
    <mergeCell ref="E36:F36"/>
    <mergeCell ref="A2:I2"/>
    <mergeCell ref="E29:F29"/>
    <mergeCell ref="E30:F30"/>
    <mergeCell ref="E31:F31"/>
    <mergeCell ref="E26:F26"/>
    <mergeCell ref="E23:F23"/>
    <mergeCell ref="E20:F20"/>
    <mergeCell ref="E21:F21"/>
    <mergeCell ref="E28:F28"/>
    <mergeCell ref="E22:F22"/>
  </mergeCells>
  <printOptions/>
  <pageMargins left="0.66" right="0.1968503937007874" top="1.1811023622047245" bottom="0.3937007874015748" header="0.5118110236220472" footer="0.5118110236220472"/>
  <pageSetup horizontalDpi="600" verticalDpi="600" orientation="portrait" paperSize="9" scale="10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0"/>
  <sheetViews>
    <sheetView view="pageBreakPreview" zoomScale="60" zoomScalePageLayoutView="0" workbookViewId="0" topLeftCell="A40">
      <selection activeCell="D72" sqref="D72"/>
    </sheetView>
  </sheetViews>
  <sheetFormatPr defaultColWidth="9.00390625" defaultRowHeight="13.5"/>
  <cols>
    <col min="1" max="1" width="17.875" style="104" customWidth="1"/>
    <col min="2" max="16384" width="9.00390625" style="104" customWidth="1"/>
  </cols>
  <sheetData>
    <row r="1" spans="1:9" ht="15" thickBot="1">
      <c r="A1" s="99"/>
      <c r="B1" s="100" t="s">
        <v>85</v>
      </c>
      <c r="C1" s="101"/>
      <c r="D1" s="101"/>
      <c r="E1" s="102"/>
      <c r="F1" s="101"/>
      <c r="G1" s="101"/>
      <c r="H1" s="103"/>
      <c r="I1" s="103"/>
    </row>
    <row r="2" spans="1:9" ht="15" thickBot="1">
      <c r="A2" s="105" t="s">
        <v>86</v>
      </c>
      <c r="B2" s="106"/>
      <c r="C2" s="106" t="s">
        <v>87</v>
      </c>
      <c r="D2" s="106"/>
      <c r="E2" s="107"/>
      <c r="F2" s="106" t="s">
        <v>110</v>
      </c>
      <c r="G2" s="106"/>
      <c r="H2" s="108" t="s">
        <v>88</v>
      </c>
      <c r="I2" s="109" t="s">
        <v>89</v>
      </c>
    </row>
    <row r="3" spans="1:9" ht="15.75" thickBot="1" thickTop="1">
      <c r="A3" s="110" t="s">
        <v>90</v>
      </c>
      <c r="B3" s="111" t="s">
        <v>91</v>
      </c>
      <c r="C3" s="111" t="s">
        <v>92</v>
      </c>
      <c r="D3" s="111" t="s">
        <v>93</v>
      </c>
      <c r="E3" s="111" t="s">
        <v>91</v>
      </c>
      <c r="F3" s="111" t="s">
        <v>92</v>
      </c>
      <c r="G3" s="112" t="s">
        <v>93</v>
      </c>
      <c r="H3" s="113"/>
      <c r="I3" s="114"/>
    </row>
    <row r="4" spans="1:9" ht="14.25">
      <c r="A4" s="115" t="s">
        <v>94</v>
      </c>
      <c r="B4" s="116">
        <v>5</v>
      </c>
      <c r="C4" s="116"/>
      <c r="D4" s="116"/>
      <c r="E4" s="116"/>
      <c r="F4" s="116"/>
      <c r="G4" s="117"/>
      <c r="H4" s="118">
        <f aca="true" t="shared" si="0" ref="H4:H9">SUM(B4:F4)</f>
        <v>5</v>
      </c>
      <c r="I4" s="119">
        <f>SUM(B4:G4)</f>
        <v>5</v>
      </c>
    </row>
    <row r="5" spans="1:9" ht="14.25">
      <c r="A5" s="120" t="s">
        <v>95</v>
      </c>
      <c r="B5" s="121">
        <v>20</v>
      </c>
      <c r="C5" s="121"/>
      <c r="D5" s="121"/>
      <c r="E5" s="121">
        <v>3</v>
      </c>
      <c r="F5" s="121">
        <v>1</v>
      </c>
      <c r="G5" s="122"/>
      <c r="H5" s="123">
        <f t="shared" si="0"/>
        <v>24</v>
      </c>
      <c r="I5" s="124">
        <f>SUM(B5:G5)</f>
        <v>24</v>
      </c>
    </row>
    <row r="6" spans="1:9" ht="14.25">
      <c r="A6" s="120" t="s">
        <v>96</v>
      </c>
      <c r="B6" s="121">
        <v>4</v>
      </c>
      <c r="C6" s="125"/>
      <c r="D6" s="121"/>
      <c r="E6" s="121"/>
      <c r="F6" s="121"/>
      <c r="G6" s="122"/>
      <c r="H6" s="123">
        <f t="shared" si="0"/>
        <v>4</v>
      </c>
      <c r="I6" s="124">
        <f>SUM(B6:G6)</f>
        <v>4</v>
      </c>
    </row>
    <row r="7" spans="1:9" ht="14.25">
      <c r="A7" s="120" t="s">
        <v>55</v>
      </c>
      <c r="B7" s="121">
        <v>48</v>
      </c>
      <c r="C7" s="125">
        <v>23</v>
      </c>
      <c r="D7" s="121">
        <v>10</v>
      </c>
      <c r="E7" s="121">
        <v>28</v>
      </c>
      <c r="F7" s="121">
        <v>2</v>
      </c>
      <c r="G7" s="122">
        <v>9</v>
      </c>
      <c r="H7" s="123">
        <f t="shared" si="0"/>
        <v>111</v>
      </c>
      <c r="I7" s="124">
        <f>SUM(B7:G7)*2</f>
        <v>240</v>
      </c>
    </row>
    <row r="8" spans="1:9" ht="14.25">
      <c r="A8" s="120" t="s">
        <v>56</v>
      </c>
      <c r="B8" s="121"/>
      <c r="C8" s="125"/>
      <c r="D8" s="121">
        <v>3</v>
      </c>
      <c r="E8" s="121">
        <v>10</v>
      </c>
      <c r="F8" s="121"/>
      <c r="G8" s="122"/>
      <c r="H8" s="123">
        <f t="shared" si="0"/>
        <v>13</v>
      </c>
      <c r="I8" s="124">
        <f>SUM(B8:G8)*2</f>
        <v>26</v>
      </c>
    </row>
    <row r="9" spans="1:9" ht="15" thickBot="1">
      <c r="A9" s="120" t="s">
        <v>97</v>
      </c>
      <c r="B9" s="121">
        <v>5</v>
      </c>
      <c r="C9" s="121"/>
      <c r="D9" s="121">
        <v>3</v>
      </c>
      <c r="E9" s="121">
        <v>15</v>
      </c>
      <c r="F9" s="121"/>
      <c r="G9" s="122">
        <v>2</v>
      </c>
      <c r="H9" s="123">
        <f t="shared" si="0"/>
        <v>23</v>
      </c>
      <c r="I9" s="124">
        <f>SUM(B9:G9)*3</f>
        <v>75</v>
      </c>
    </row>
    <row r="10" spans="1:9" ht="15" thickBot="1">
      <c r="A10" s="110" t="s">
        <v>98</v>
      </c>
      <c r="B10" s="126">
        <f aca="true" t="shared" si="1" ref="B10:I10">SUM(B4:B9)</f>
        <v>82</v>
      </c>
      <c r="C10" s="126">
        <f t="shared" si="1"/>
        <v>23</v>
      </c>
      <c r="D10" s="126">
        <f t="shared" si="1"/>
        <v>16</v>
      </c>
      <c r="E10" s="126">
        <f t="shared" si="1"/>
        <v>56</v>
      </c>
      <c r="F10" s="126">
        <f t="shared" si="1"/>
        <v>3</v>
      </c>
      <c r="G10" s="127">
        <f t="shared" si="1"/>
        <v>11</v>
      </c>
      <c r="H10" s="128">
        <f t="shared" si="1"/>
        <v>180</v>
      </c>
      <c r="I10" s="129">
        <f t="shared" si="1"/>
        <v>374</v>
      </c>
    </row>
    <row r="11" spans="1:9" ht="15" thickBot="1">
      <c r="A11" s="99"/>
      <c r="B11" s="100"/>
      <c r="C11" s="102"/>
      <c r="D11" s="101"/>
      <c r="E11" s="102"/>
      <c r="F11" s="101"/>
      <c r="G11" s="101"/>
      <c r="H11" s="103"/>
      <c r="I11" s="103"/>
    </row>
    <row r="12" spans="1:9" ht="15" thickBot="1">
      <c r="A12" s="130" t="s">
        <v>99</v>
      </c>
      <c r="B12" s="131"/>
      <c r="C12" s="131" t="s">
        <v>87</v>
      </c>
      <c r="D12" s="106"/>
      <c r="E12" s="132"/>
      <c r="F12" s="131" t="s">
        <v>110</v>
      </c>
      <c r="G12" s="133"/>
      <c r="H12" s="108" t="s">
        <v>88</v>
      </c>
      <c r="I12" s="109" t="s">
        <v>89</v>
      </c>
    </row>
    <row r="13" spans="1:9" ht="15.75" thickBot="1" thickTop="1">
      <c r="A13" s="110" t="s">
        <v>90</v>
      </c>
      <c r="B13" s="111" t="s">
        <v>91</v>
      </c>
      <c r="C13" s="111" t="s">
        <v>92</v>
      </c>
      <c r="D13" s="111" t="s">
        <v>93</v>
      </c>
      <c r="E13" s="111" t="s">
        <v>91</v>
      </c>
      <c r="F13" s="111" t="s">
        <v>92</v>
      </c>
      <c r="G13" s="111" t="s">
        <v>93</v>
      </c>
      <c r="H13" s="113"/>
      <c r="I13" s="114"/>
    </row>
    <row r="14" spans="1:9" ht="14.25">
      <c r="A14" s="115" t="s">
        <v>94</v>
      </c>
      <c r="B14" s="116">
        <v>3</v>
      </c>
      <c r="C14" s="116"/>
      <c r="D14" s="116"/>
      <c r="E14" s="116">
        <v>2</v>
      </c>
      <c r="F14" s="116"/>
      <c r="G14" s="116"/>
      <c r="H14" s="118">
        <f aca="true" t="shared" si="2" ref="H14:H19">SUM(B14:F14)</f>
        <v>5</v>
      </c>
      <c r="I14" s="119">
        <f>SUM(B14:G14)</f>
        <v>5</v>
      </c>
    </row>
    <row r="15" spans="1:9" ht="14.25">
      <c r="A15" s="120" t="s">
        <v>95</v>
      </c>
      <c r="B15" s="121">
        <v>14</v>
      </c>
      <c r="C15" s="121"/>
      <c r="D15" s="121"/>
      <c r="E15" s="121">
        <v>3</v>
      </c>
      <c r="F15" s="121">
        <v>1</v>
      </c>
      <c r="G15" s="121"/>
      <c r="H15" s="123">
        <f t="shared" si="2"/>
        <v>18</v>
      </c>
      <c r="I15" s="124">
        <f>SUM(B15:G15)</f>
        <v>18</v>
      </c>
    </row>
    <row r="16" spans="1:9" ht="14.25">
      <c r="A16" s="120" t="s">
        <v>96</v>
      </c>
      <c r="B16" s="121">
        <v>2</v>
      </c>
      <c r="C16" s="125"/>
      <c r="D16" s="121"/>
      <c r="E16" s="121">
        <v>3</v>
      </c>
      <c r="F16" s="121"/>
      <c r="G16" s="121"/>
      <c r="H16" s="123">
        <f t="shared" si="2"/>
        <v>5</v>
      </c>
      <c r="I16" s="124">
        <f>SUM(B16:G16)</f>
        <v>5</v>
      </c>
    </row>
    <row r="17" spans="1:9" ht="14.25">
      <c r="A17" s="120" t="s">
        <v>55</v>
      </c>
      <c r="B17" s="121">
        <v>43</v>
      </c>
      <c r="C17" s="125">
        <v>22</v>
      </c>
      <c r="D17" s="121">
        <v>3</v>
      </c>
      <c r="E17" s="121">
        <v>29</v>
      </c>
      <c r="F17" s="121">
        <v>2</v>
      </c>
      <c r="G17" s="121">
        <v>14</v>
      </c>
      <c r="H17" s="123">
        <f t="shared" si="2"/>
        <v>99</v>
      </c>
      <c r="I17" s="124">
        <f>SUM(B17:G17)*2</f>
        <v>226</v>
      </c>
    </row>
    <row r="18" spans="1:9" ht="14.25">
      <c r="A18" s="120" t="s">
        <v>56</v>
      </c>
      <c r="B18" s="121">
        <v>4</v>
      </c>
      <c r="C18" s="125"/>
      <c r="D18" s="121">
        <v>0</v>
      </c>
      <c r="E18" s="121">
        <v>1</v>
      </c>
      <c r="F18" s="121"/>
      <c r="G18" s="121"/>
      <c r="H18" s="123">
        <f t="shared" si="2"/>
        <v>5</v>
      </c>
      <c r="I18" s="124">
        <f>SUM(B18:G18)*2</f>
        <v>10</v>
      </c>
    </row>
    <row r="19" spans="1:9" ht="15" thickBot="1">
      <c r="A19" s="120" t="s">
        <v>97</v>
      </c>
      <c r="B19" s="121">
        <v>6</v>
      </c>
      <c r="C19" s="121"/>
      <c r="D19" s="121">
        <v>4</v>
      </c>
      <c r="E19" s="121">
        <v>8</v>
      </c>
      <c r="F19" s="121"/>
      <c r="G19" s="121">
        <v>5</v>
      </c>
      <c r="H19" s="123">
        <f t="shared" si="2"/>
        <v>18</v>
      </c>
      <c r="I19" s="124">
        <f>SUM(B19:G19)*3</f>
        <v>69</v>
      </c>
    </row>
    <row r="20" spans="1:9" ht="15" thickBot="1">
      <c r="A20" s="110" t="s">
        <v>98</v>
      </c>
      <c r="B20" s="126">
        <f aca="true" t="shared" si="3" ref="B20:I20">SUM(B14:B19)</f>
        <v>72</v>
      </c>
      <c r="C20" s="126">
        <f t="shared" si="3"/>
        <v>22</v>
      </c>
      <c r="D20" s="126">
        <f t="shared" si="3"/>
        <v>7</v>
      </c>
      <c r="E20" s="126">
        <f t="shared" si="3"/>
        <v>46</v>
      </c>
      <c r="F20" s="126">
        <f t="shared" si="3"/>
        <v>3</v>
      </c>
      <c r="G20" s="126">
        <f t="shared" si="3"/>
        <v>19</v>
      </c>
      <c r="H20" s="128">
        <f t="shared" si="3"/>
        <v>150</v>
      </c>
      <c r="I20" s="129">
        <f t="shared" si="3"/>
        <v>333</v>
      </c>
    </row>
    <row r="21" spans="1:9" ht="15" thickBot="1">
      <c r="A21" s="99"/>
      <c r="B21" s="100"/>
      <c r="C21" s="102"/>
      <c r="D21" s="101"/>
      <c r="E21" s="102"/>
      <c r="F21" s="101"/>
      <c r="G21" s="101"/>
      <c r="H21" s="103"/>
      <c r="I21" s="103"/>
    </row>
    <row r="22" spans="1:9" ht="15" thickBot="1">
      <c r="A22" s="130" t="s">
        <v>100</v>
      </c>
      <c r="B22" s="131"/>
      <c r="C22" s="131" t="s">
        <v>87</v>
      </c>
      <c r="D22" s="106"/>
      <c r="E22" s="132"/>
      <c r="F22" s="131" t="s">
        <v>110</v>
      </c>
      <c r="G22" s="133"/>
      <c r="H22" s="108" t="s">
        <v>88</v>
      </c>
      <c r="I22" s="109" t="s">
        <v>89</v>
      </c>
    </row>
    <row r="23" spans="1:9" ht="15.75" thickBot="1" thickTop="1">
      <c r="A23" s="110" t="s">
        <v>90</v>
      </c>
      <c r="B23" s="111" t="s">
        <v>91</v>
      </c>
      <c r="C23" s="111" t="s">
        <v>92</v>
      </c>
      <c r="D23" s="111" t="s">
        <v>93</v>
      </c>
      <c r="E23" s="111" t="s">
        <v>91</v>
      </c>
      <c r="F23" s="111" t="s">
        <v>92</v>
      </c>
      <c r="G23" s="111" t="s">
        <v>93</v>
      </c>
      <c r="H23" s="113"/>
      <c r="I23" s="114"/>
    </row>
    <row r="24" spans="1:9" ht="14.25">
      <c r="A24" s="115" t="s">
        <v>94</v>
      </c>
      <c r="B24" s="116">
        <v>4</v>
      </c>
      <c r="C24" s="116"/>
      <c r="D24" s="116"/>
      <c r="E24" s="116">
        <v>2</v>
      </c>
      <c r="F24" s="116">
        <v>1</v>
      </c>
      <c r="G24" s="116"/>
      <c r="H24" s="118">
        <f aca="true" t="shared" si="4" ref="H24:H29">SUM(B24:F24)</f>
        <v>7</v>
      </c>
      <c r="I24" s="119">
        <f>SUM(B24:G24)</f>
        <v>7</v>
      </c>
    </row>
    <row r="25" spans="1:9" ht="14.25">
      <c r="A25" s="120" t="s">
        <v>95</v>
      </c>
      <c r="B25" s="121">
        <v>7</v>
      </c>
      <c r="C25" s="121"/>
      <c r="D25" s="121"/>
      <c r="E25" s="121">
        <v>4</v>
      </c>
      <c r="F25" s="121">
        <v>2</v>
      </c>
      <c r="G25" s="121"/>
      <c r="H25" s="123">
        <f t="shared" si="4"/>
        <v>13</v>
      </c>
      <c r="I25" s="124">
        <f>SUM(B25:G25)</f>
        <v>13</v>
      </c>
    </row>
    <row r="26" spans="1:9" ht="14.25">
      <c r="A26" s="120" t="s">
        <v>96</v>
      </c>
      <c r="B26" s="121">
        <v>4</v>
      </c>
      <c r="C26" s="125"/>
      <c r="D26" s="121"/>
      <c r="E26" s="121">
        <v>2</v>
      </c>
      <c r="F26" s="121"/>
      <c r="G26" s="121"/>
      <c r="H26" s="123">
        <f t="shared" si="4"/>
        <v>6</v>
      </c>
      <c r="I26" s="124">
        <f>SUM(B26:G26)</f>
        <v>6</v>
      </c>
    </row>
    <row r="27" spans="1:9" ht="14.25">
      <c r="A27" s="120" t="s">
        <v>55</v>
      </c>
      <c r="B27" s="121">
        <v>58</v>
      </c>
      <c r="C27" s="125">
        <v>27</v>
      </c>
      <c r="D27" s="121">
        <v>7</v>
      </c>
      <c r="E27" s="121">
        <v>31</v>
      </c>
      <c r="F27" s="121">
        <v>2</v>
      </c>
      <c r="G27" s="121">
        <v>14</v>
      </c>
      <c r="H27" s="123">
        <f t="shared" si="4"/>
        <v>125</v>
      </c>
      <c r="I27" s="124">
        <f>SUM(B27:G27)*2</f>
        <v>278</v>
      </c>
    </row>
    <row r="28" spans="1:9" ht="14.25">
      <c r="A28" s="120" t="s">
        <v>56</v>
      </c>
      <c r="B28" s="121">
        <v>1</v>
      </c>
      <c r="C28" s="125"/>
      <c r="D28" s="121"/>
      <c r="E28" s="121">
        <v>5</v>
      </c>
      <c r="F28" s="121"/>
      <c r="G28" s="121"/>
      <c r="H28" s="123">
        <f t="shared" si="4"/>
        <v>6</v>
      </c>
      <c r="I28" s="124">
        <f>SUM(B28:G28)*2</f>
        <v>12</v>
      </c>
    </row>
    <row r="29" spans="1:9" ht="15" thickBot="1">
      <c r="A29" s="120" t="s">
        <v>97</v>
      </c>
      <c r="B29" s="121">
        <v>5</v>
      </c>
      <c r="C29" s="121"/>
      <c r="D29" s="121"/>
      <c r="E29" s="121"/>
      <c r="F29" s="121"/>
      <c r="G29" s="121">
        <v>2</v>
      </c>
      <c r="H29" s="123">
        <f t="shared" si="4"/>
        <v>5</v>
      </c>
      <c r="I29" s="124">
        <f>SUM(B29:G29)*3</f>
        <v>21</v>
      </c>
    </row>
    <row r="30" spans="1:9" ht="15" thickBot="1">
      <c r="A30" s="110" t="s">
        <v>98</v>
      </c>
      <c r="B30" s="126">
        <f aca="true" t="shared" si="5" ref="B30:I30">SUM(B24:B29)</f>
        <v>79</v>
      </c>
      <c r="C30" s="126">
        <f t="shared" si="5"/>
        <v>27</v>
      </c>
      <c r="D30" s="126">
        <f t="shared" si="5"/>
        <v>7</v>
      </c>
      <c r="E30" s="126">
        <f t="shared" si="5"/>
        <v>44</v>
      </c>
      <c r="F30" s="126">
        <f t="shared" si="5"/>
        <v>5</v>
      </c>
      <c r="G30" s="126">
        <f t="shared" si="5"/>
        <v>16</v>
      </c>
      <c r="H30" s="128">
        <f t="shared" si="5"/>
        <v>162</v>
      </c>
      <c r="I30" s="129">
        <f t="shared" si="5"/>
        <v>337</v>
      </c>
    </row>
    <row r="31" spans="1:9" ht="15" thickBot="1">
      <c r="A31" s="99"/>
      <c r="B31" s="100"/>
      <c r="C31" s="102"/>
      <c r="D31" s="101"/>
      <c r="E31" s="102"/>
      <c r="F31" s="101"/>
      <c r="G31" s="101"/>
      <c r="H31" s="103"/>
      <c r="I31" s="103"/>
    </row>
    <row r="32" spans="1:9" ht="15" thickBot="1">
      <c r="A32" s="130" t="s">
        <v>101</v>
      </c>
      <c r="B32" s="131"/>
      <c r="C32" s="131" t="s">
        <v>87</v>
      </c>
      <c r="D32" s="106"/>
      <c r="E32" s="132"/>
      <c r="F32" s="131" t="s">
        <v>110</v>
      </c>
      <c r="G32" s="133"/>
      <c r="H32" s="108" t="s">
        <v>88</v>
      </c>
      <c r="I32" s="109" t="s">
        <v>89</v>
      </c>
    </row>
    <row r="33" spans="1:9" ht="15.75" thickBot="1" thickTop="1">
      <c r="A33" s="110" t="s">
        <v>90</v>
      </c>
      <c r="B33" s="111" t="s">
        <v>91</v>
      </c>
      <c r="C33" s="111" t="s">
        <v>92</v>
      </c>
      <c r="D33" s="111" t="s">
        <v>93</v>
      </c>
      <c r="E33" s="111" t="s">
        <v>91</v>
      </c>
      <c r="F33" s="111" t="s">
        <v>92</v>
      </c>
      <c r="G33" s="111" t="s">
        <v>93</v>
      </c>
      <c r="H33" s="113"/>
      <c r="I33" s="114"/>
    </row>
    <row r="34" spans="1:9" ht="14.25">
      <c r="A34" s="115" t="s">
        <v>94</v>
      </c>
      <c r="B34" s="116">
        <v>2</v>
      </c>
      <c r="C34" s="116"/>
      <c r="D34" s="116"/>
      <c r="E34" s="116">
        <v>3</v>
      </c>
      <c r="F34" s="116">
        <v>1</v>
      </c>
      <c r="G34" s="116"/>
      <c r="H34" s="118">
        <f aca="true" t="shared" si="6" ref="H34:H39">SUM(B34:F34)</f>
        <v>6</v>
      </c>
      <c r="I34" s="119">
        <f>SUM(B34:G34)</f>
        <v>6</v>
      </c>
    </row>
    <row r="35" spans="1:9" ht="14.25">
      <c r="A35" s="120" t="s">
        <v>95</v>
      </c>
      <c r="B35" s="121">
        <v>10</v>
      </c>
      <c r="C35" s="121"/>
      <c r="D35" s="121"/>
      <c r="E35" s="121">
        <v>2</v>
      </c>
      <c r="F35" s="121">
        <v>2</v>
      </c>
      <c r="G35" s="121"/>
      <c r="H35" s="123">
        <f t="shared" si="6"/>
        <v>14</v>
      </c>
      <c r="I35" s="124">
        <f>SUM(B35:G35)</f>
        <v>14</v>
      </c>
    </row>
    <row r="36" spans="1:9" ht="14.25">
      <c r="A36" s="120" t="s">
        <v>96</v>
      </c>
      <c r="B36" s="121">
        <v>1</v>
      </c>
      <c r="C36" s="125"/>
      <c r="D36" s="121"/>
      <c r="E36" s="121">
        <v>1</v>
      </c>
      <c r="F36" s="121"/>
      <c r="G36" s="121"/>
      <c r="H36" s="123">
        <f t="shared" si="6"/>
        <v>2</v>
      </c>
      <c r="I36" s="124">
        <f>SUM(B36:G36)</f>
        <v>2</v>
      </c>
    </row>
    <row r="37" spans="1:9" ht="14.25">
      <c r="A37" s="120" t="s">
        <v>55</v>
      </c>
      <c r="B37" s="121">
        <v>46</v>
      </c>
      <c r="C37" s="125">
        <v>25</v>
      </c>
      <c r="D37" s="121">
        <v>6</v>
      </c>
      <c r="E37" s="121">
        <v>22</v>
      </c>
      <c r="F37" s="121">
        <v>2</v>
      </c>
      <c r="G37" s="121">
        <v>15</v>
      </c>
      <c r="H37" s="123">
        <f t="shared" si="6"/>
        <v>101</v>
      </c>
      <c r="I37" s="124">
        <f>SUM(B37:G37)*2</f>
        <v>232</v>
      </c>
    </row>
    <row r="38" spans="1:9" ht="14.25">
      <c r="A38" s="120" t="s">
        <v>56</v>
      </c>
      <c r="B38" s="121">
        <v>6</v>
      </c>
      <c r="C38" s="125"/>
      <c r="D38" s="121"/>
      <c r="E38" s="121">
        <v>4</v>
      </c>
      <c r="F38" s="121"/>
      <c r="G38" s="121"/>
      <c r="H38" s="123">
        <f t="shared" si="6"/>
        <v>10</v>
      </c>
      <c r="I38" s="124">
        <f>SUM(B38:G38)*2</f>
        <v>20</v>
      </c>
    </row>
    <row r="39" spans="1:9" ht="15" thickBot="1">
      <c r="A39" s="120" t="s">
        <v>97</v>
      </c>
      <c r="B39" s="121">
        <v>5</v>
      </c>
      <c r="C39" s="121"/>
      <c r="D39" s="121"/>
      <c r="E39" s="121">
        <v>15</v>
      </c>
      <c r="F39" s="121"/>
      <c r="G39" s="121">
        <v>2</v>
      </c>
      <c r="H39" s="123">
        <f t="shared" si="6"/>
        <v>20</v>
      </c>
      <c r="I39" s="124">
        <f>SUM(B39:G39)*3</f>
        <v>66</v>
      </c>
    </row>
    <row r="40" spans="1:9" ht="15" thickBot="1">
      <c r="A40" s="110" t="s">
        <v>98</v>
      </c>
      <c r="B40" s="126">
        <f aca="true" t="shared" si="7" ref="B40:I40">SUM(B34:B39)</f>
        <v>70</v>
      </c>
      <c r="C40" s="126">
        <f t="shared" si="7"/>
        <v>25</v>
      </c>
      <c r="D40" s="126">
        <f t="shared" si="7"/>
        <v>6</v>
      </c>
      <c r="E40" s="126">
        <f t="shared" si="7"/>
        <v>47</v>
      </c>
      <c r="F40" s="126">
        <f t="shared" si="7"/>
        <v>5</v>
      </c>
      <c r="G40" s="126">
        <f t="shared" si="7"/>
        <v>17</v>
      </c>
      <c r="H40" s="128">
        <f t="shared" si="7"/>
        <v>153</v>
      </c>
      <c r="I40" s="129">
        <f t="shared" si="7"/>
        <v>340</v>
      </c>
    </row>
    <row r="41" spans="1:9" ht="15" thickBot="1">
      <c r="A41" s="99"/>
      <c r="B41" s="134"/>
      <c r="C41" s="101"/>
      <c r="D41" s="101"/>
      <c r="E41" s="101"/>
      <c r="F41" s="101"/>
      <c r="G41" s="101"/>
      <c r="H41" s="103"/>
      <c r="I41" s="103"/>
    </row>
    <row r="42" spans="1:9" ht="15" thickBot="1">
      <c r="A42" s="130" t="s">
        <v>102</v>
      </c>
      <c r="B42" s="131"/>
      <c r="C42" s="131" t="s">
        <v>87</v>
      </c>
      <c r="D42" s="106"/>
      <c r="E42" s="132"/>
      <c r="F42" s="131" t="s">
        <v>110</v>
      </c>
      <c r="G42" s="133"/>
      <c r="H42" s="108" t="s">
        <v>88</v>
      </c>
      <c r="I42" s="109" t="s">
        <v>89</v>
      </c>
    </row>
    <row r="43" spans="1:9" ht="15.75" thickBot="1" thickTop="1">
      <c r="A43" s="110" t="s">
        <v>90</v>
      </c>
      <c r="B43" s="111" t="s">
        <v>91</v>
      </c>
      <c r="C43" s="111" t="s">
        <v>92</v>
      </c>
      <c r="D43" s="111" t="s">
        <v>93</v>
      </c>
      <c r="E43" s="111" t="s">
        <v>91</v>
      </c>
      <c r="F43" s="111" t="s">
        <v>92</v>
      </c>
      <c r="G43" s="111" t="s">
        <v>93</v>
      </c>
      <c r="H43" s="113"/>
      <c r="I43" s="114"/>
    </row>
    <row r="44" spans="1:9" ht="14.25">
      <c r="A44" s="115" t="s">
        <v>94</v>
      </c>
      <c r="B44" s="116">
        <v>4</v>
      </c>
      <c r="C44" s="116">
        <v>1</v>
      </c>
      <c r="D44" s="116"/>
      <c r="E44" s="116">
        <v>1</v>
      </c>
      <c r="F44" s="116">
        <v>2</v>
      </c>
      <c r="G44" s="116"/>
      <c r="H44" s="118">
        <f aca="true" t="shared" si="8" ref="H44:H49">SUM(B44:F44)</f>
        <v>8</v>
      </c>
      <c r="I44" s="119">
        <f>SUM(B44:G44)</f>
        <v>8</v>
      </c>
    </row>
    <row r="45" spans="1:9" ht="14.25">
      <c r="A45" s="120" t="s">
        <v>95</v>
      </c>
      <c r="B45" s="121">
        <v>9</v>
      </c>
      <c r="C45" s="121"/>
      <c r="D45" s="121"/>
      <c r="E45" s="121">
        <v>2</v>
      </c>
      <c r="F45" s="121">
        <v>3</v>
      </c>
      <c r="G45" s="121">
        <v>1</v>
      </c>
      <c r="H45" s="123">
        <f t="shared" si="8"/>
        <v>14</v>
      </c>
      <c r="I45" s="124">
        <f>SUM(B45:G45)</f>
        <v>15</v>
      </c>
    </row>
    <row r="46" spans="1:9" ht="14.25">
      <c r="A46" s="120" t="s">
        <v>96</v>
      </c>
      <c r="B46" s="121">
        <v>5</v>
      </c>
      <c r="C46" s="125"/>
      <c r="D46" s="121"/>
      <c r="E46" s="121">
        <v>1</v>
      </c>
      <c r="F46" s="121"/>
      <c r="G46" s="121"/>
      <c r="H46" s="123">
        <f t="shared" si="8"/>
        <v>6</v>
      </c>
      <c r="I46" s="124">
        <f>SUM(B46:G46)</f>
        <v>6</v>
      </c>
    </row>
    <row r="47" spans="1:9" ht="14.25">
      <c r="A47" s="120" t="s">
        <v>55</v>
      </c>
      <c r="B47" s="121">
        <v>56</v>
      </c>
      <c r="C47" s="125">
        <v>24</v>
      </c>
      <c r="D47" s="121">
        <v>9</v>
      </c>
      <c r="E47" s="121">
        <v>34</v>
      </c>
      <c r="F47" s="121">
        <v>2</v>
      </c>
      <c r="G47" s="121">
        <v>12</v>
      </c>
      <c r="H47" s="123">
        <f t="shared" si="8"/>
        <v>125</v>
      </c>
      <c r="I47" s="124">
        <f>SUM(B47:G47)*2</f>
        <v>274</v>
      </c>
    </row>
    <row r="48" spans="1:9" ht="14.25">
      <c r="A48" s="120" t="s">
        <v>56</v>
      </c>
      <c r="B48" s="121">
        <v>4</v>
      </c>
      <c r="C48" s="125"/>
      <c r="D48" s="121"/>
      <c r="E48" s="121">
        <v>3</v>
      </c>
      <c r="F48" s="121"/>
      <c r="G48" s="121"/>
      <c r="H48" s="123">
        <f t="shared" si="8"/>
        <v>7</v>
      </c>
      <c r="I48" s="124">
        <f>SUM(B48:G48)*2</f>
        <v>14</v>
      </c>
    </row>
    <row r="49" spans="1:9" ht="15" thickBot="1">
      <c r="A49" s="120" t="s">
        <v>97</v>
      </c>
      <c r="B49" s="121">
        <v>8</v>
      </c>
      <c r="C49" s="121"/>
      <c r="D49" s="121">
        <v>6</v>
      </c>
      <c r="E49" s="121">
        <v>13</v>
      </c>
      <c r="F49" s="121"/>
      <c r="G49" s="121">
        <v>1</v>
      </c>
      <c r="H49" s="123">
        <f t="shared" si="8"/>
        <v>27</v>
      </c>
      <c r="I49" s="124">
        <f>SUM(B49:G49)*3</f>
        <v>84</v>
      </c>
    </row>
    <row r="50" spans="1:9" ht="15" thickBot="1">
      <c r="A50" s="110" t="s">
        <v>98</v>
      </c>
      <c r="B50" s="126">
        <f aca="true" t="shared" si="9" ref="B50:I50">SUM(B44:B49)</f>
        <v>86</v>
      </c>
      <c r="C50" s="126">
        <f t="shared" si="9"/>
        <v>25</v>
      </c>
      <c r="D50" s="126">
        <f t="shared" si="9"/>
        <v>15</v>
      </c>
      <c r="E50" s="126">
        <f t="shared" si="9"/>
        <v>54</v>
      </c>
      <c r="F50" s="126">
        <f t="shared" si="9"/>
        <v>7</v>
      </c>
      <c r="G50" s="126">
        <f t="shared" si="9"/>
        <v>14</v>
      </c>
      <c r="H50" s="128">
        <f t="shared" si="9"/>
        <v>187</v>
      </c>
      <c r="I50" s="129">
        <f t="shared" si="9"/>
        <v>401</v>
      </c>
    </row>
    <row r="51" spans="1:9" ht="15" thickBot="1">
      <c r="A51" s="99"/>
      <c r="B51" s="134"/>
      <c r="C51" s="101"/>
      <c r="D51" s="101"/>
      <c r="E51" s="101"/>
      <c r="F51" s="101"/>
      <c r="G51" s="101"/>
      <c r="H51" s="103"/>
      <c r="I51" s="103"/>
    </row>
    <row r="52" spans="1:9" ht="15" thickBot="1">
      <c r="A52" s="130" t="s">
        <v>103</v>
      </c>
      <c r="B52" s="131"/>
      <c r="C52" s="131" t="s">
        <v>87</v>
      </c>
      <c r="D52" s="106"/>
      <c r="E52" s="132"/>
      <c r="F52" s="131" t="s">
        <v>110</v>
      </c>
      <c r="G52" s="133"/>
      <c r="H52" s="108" t="s">
        <v>88</v>
      </c>
      <c r="I52" s="109" t="s">
        <v>89</v>
      </c>
    </row>
    <row r="53" spans="1:9" ht="15.75" thickBot="1" thickTop="1">
      <c r="A53" s="110" t="s">
        <v>90</v>
      </c>
      <c r="B53" s="111" t="s">
        <v>91</v>
      </c>
      <c r="C53" s="111" t="s">
        <v>92</v>
      </c>
      <c r="D53" s="111" t="s">
        <v>93</v>
      </c>
      <c r="E53" s="111" t="s">
        <v>91</v>
      </c>
      <c r="F53" s="111" t="s">
        <v>92</v>
      </c>
      <c r="G53" s="111" t="s">
        <v>93</v>
      </c>
      <c r="H53" s="113"/>
      <c r="I53" s="114"/>
    </row>
    <row r="54" spans="1:9" ht="14.25">
      <c r="A54" s="115" t="s">
        <v>94</v>
      </c>
      <c r="B54" s="116">
        <v>3</v>
      </c>
      <c r="C54" s="116"/>
      <c r="D54" s="116"/>
      <c r="E54" s="116">
        <v>3</v>
      </c>
      <c r="F54" s="116">
        <v>1</v>
      </c>
      <c r="G54" s="116"/>
      <c r="H54" s="118">
        <f aca="true" t="shared" si="10" ref="H54:H59">SUM(B54:F54)</f>
        <v>7</v>
      </c>
      <c r="I54" s="119">
        <f>SUM(B54:G54)</f>
        <v>7</v>
      </c>
    </row>
    <row r="55" spans="1:9" ht="14.25">
      <c r="A55" s="120" t="s">
        <v>95</v>
      </c>
      <c r="B55" s="121">
        <v>11</v>
      </c>
      <c r="C55" s="121">
        <v>2</v>
      </c>
      <c r="D55" s="121"/>
      <c r="E55" s="121">
        <v>4</v>
      </c>
      <c r="F55" s="121">
        <v>3</v>
      </c>
      <c r="G55" s="121"/>
      <c r="H55" s="123">
        <f t="shared" si="10"/>
        <v>20</v>
      </c>
      <c r="I55" s="124">
        <f>SUM(B55:G55)</f>
        <v>20</v>
      </c>
    </row>
    <row r="56" spans="1:9" ht="14.25">
      <c r="A56" s="120" t="s">
        <v>96</v>
      </c>
      <c r="B56" s="121"/>
      <c r="C56" s="125"/>
      <c r="D56" s="121"/>
      <c r="E56" s="121"/>
      <c r="F56" s="121"/>
      <c r="G56" s="121"/>
      <c r="H56" s="123">
        <f t="shared" si="10"/>
        <v>0</v>
      </c>
      <c r="I56" s="124">
        <f>SUM(B56:G56)</f>
        <v>0</v>
      </c>
    </row>
    <row r="57" spans="1:9" ht="14.25">
      <c r="A57" s="120" t="s">
        <v>55</v>
      </c>
      <c r="B57" s="121">
        <v>40</v>
      </c>
      <c r="C57" s="125">
        <v>27</v>
      </c>
      <c r="D57" s="121">
        <v>8</v>
      </c>
      <c r="E57" s="121">
        <v>30</v>
      </c>
      <c r="F57" s="121">
        <v>2</v>
      </c>
      <c r="G57" s="121">
        <v>7</v>
      </c>
      <c r="H57" s="123">
        <f t="shared" si="10"/>
        <v>107</v>
      </c>
      <c r="I57" s="124">
        <f>SUM(B57:G57)*2</f>
        <v>228</v>
      </c>
    </row>
    <row r="58" spans="1:9" ht="14.25">
      <c r="A58" s="120" t="s">
        <v>56</v>
      </c>
      <c r="B58" s="121">
        <v>4</v>
      </c>
      <c r="C58" s="125"/>
      <c r="D58" s="121"/>
      <c r="E58" s="121">
        <v>3</v>
      </c>
      <c r="F58" s="121"/>
      <c r="G58" s="121"/>
      <c r="H58" s="123">
        <f t="shared" si="10"/>
        <v>7</v>
      </c>
      <c r="I58" s="124">
        <f>SUM(B58:G58)*2</f>
        <v>14</v>
      </c>
    </row>
    <row r="59" spans="1:9" ht="15" thickBot="1">
      <c r="A59" s="120" t="s">
        <v>97</v>
      </c>
      <c r="B59" s="121">
        <v>4</v>
      </c>
      <c r="C59" s="121"/>
      <c r="D59" s="121">
        <v>2</v>
      </c>
      <c r="E59" s="121">
        <v>4</v>
      </c>
      <c r="F59" s="121"/>
      <c r="G59" s="121">
        <v>3</v>
      </c>
      <c r="H59" s="123">
        <f t="shared" si="10"/>
        <v>10</v>
      </c>
      <c r="I59" s="124">
        <f>SUM(B59:G59)*3</f>
        <v>39</v>
      </c>
    </row>
    <row r="60" spans="1:9" ht="15" thickBot="1">
      <c r="A60" s="110" t="s">
        <v>98</v>
      </c>
      <c r="B60" s="126">
        <f aca="true" t="shared" si="11" ref="B60:I60">SUM(B54:B59)</f>
        <v>62</v>
      </c>
      <c r="C60" s="126">
        <f t="shared" si="11"/>
        <v>29</v>
      </c>
      <c r="D60" s="126">
        <f t="shared" si="11"/>
        <v>10</v>
      </c>
      <c r="E60" s="126">
        <f t="shared" si="11"/>
        <v>44</v>
      </c>
      <c r="F60" s="126">
        <f t="shared" si="11"/>
        <v>6</v>
      </c>
      <c r="G60" s="126">
        <f t="shared" si="11"/>
        <v>10</v>
      </c>
      <c r="H60" s="128">
        <f t="shared" si="11"/>
        <v>151</v>
      </c>
      <c r="I60" s="129">
        <f t="shared" si="11"/>
        <v>308</v>
      </c>
    </row>
    <row r="61" spans="1:9" ht="15" thickBot="1">
      <c r="A61" s="99"/>
      <c r="B61" s="134"/>
      <c r="C61" s="101"/>
      <c r="D61" s="101"/>
      <c r="E61" s="101"/>
      <c r="F61" s="101"/>
      <c r="G61" s="101"/>
      <c r="H61" s="103"/>
      <c r="I61" s="103"/>
    </row>
    <row r="62" spans="1:9" ht="15" thickBot="1">
      <c r="A62" s="130" t="s">
        <v>104</v>
      </c>
      <c r="B62" s="131"/>
      <c r="C62" s="131" t="s">
        <v>87</v>
      </c>
      <c r="D62" s="106"/>
      <c r="E62" s="132"/>
      <c r="F62" s="131" t="s">
        <v>110</v>
      </c>
      <c r="G62" s="106"/>
      <c r="H62" s="135" t="s">
        <v>88</v>
      </c>
      <c r="I62" s="109" t="s">
        <v>89</v>
      </c>
    </row>
    <row r="63" spans="1:9" ht="15.75" thickBot="1" thickTop="1">
      <c r="A63" s="110" t="s">
        <v>90</v>
      </c>
      <c r="B63" s="111" t="s">
        <v>91</v>
      </c>
      <c r="C63" s="111" t="s">
        <v>92</v>
      </c>
      <c r="D63" s="111" t="s">
        <v>93</v>
      </c>
      <c r="E63" s="111" t="s">
        <v>91</v>
      </c>
      <c r="F63" s="111" t="s">
        <v>92</v>
      </c>
      <c r="G63" s="112" t="s">
        <v>93</v>
      </c>
      <c r="H63" s="136"/>
      <c r="I63" s="114"/>
    </row>
    <row r="64" spans="1:9" ht="14.25">
      <c r="A64" s="115" t="s">
        <v>94</v>
      </c>
      <c r="B64" s="116">
        <f aca="true" t="shared" si="12" ref="B64:B70">+(B4+B14+B24+B34+B44+B54)/6</f>
        <v>3.5</v>
      </c>
      <c r="C64" s="116">
        <f aca="true" t="shared" si="13" ref="C64:G70">+(C4+C14+C24+C34+C44+C54)/6</f>
        <v>0.16666666666666666</v>
      </c>
      <c r="D64" s="116">
        <f t="shared" si="13"/>
        <v>0</v>
      </c>
      <c r="E64" s="116">
        <f t="shared" si="13"/>
        <v>1.8333333333333333</v>
      </c>
      <c r="F64" s="116">
        <f t="shared" si="13"/>
        <v>0.8333333333333334</v>
      </c>
      <c r="G64" s="117">
        <f t="shared" si="13"/>
        <v>0</v>
      </c>
      <c r="H64" s="137">
        <f aca="true" t="shared" si="14" ref="H64:I69">+(H4+H14+H24+H34+H44+H54)/6</f>
        <v>6.333333333333333</v>
      </c>
      <c r="I64" s="137">
        <f t="shared" si="14"/>
        <v>6.333333333333333</v>
      </c>
    </row>
    <row r="65" spans="1:9" ht="14.25">
      <c r="A65" s="120" t="s">
        <v>95</v>
      </c>
      <c r="B65" s="116">
        <f t="shared" si="12"/>
        <v>11.833333333333334</v>
      </c>
      <c r="C65" s="116">
        <f t="shared" si="13"/>
        <v>0.3333333333333333</v>
      </c>
      <c r="D65" s="116">
        <f t="shared" si="13"/>
        <v>0</v>
      </c>
      <c r="E65" s="116">
        <f t="shared" si="13"/>
        <v>3</v>
      </c>
      <c r="F65" s="116">
        <f t="shared" si="13"/>
        <v>2</v>
      </c>
      <c r="G65" s="117">
        <f t="shared" si="13"/>
        <v>0.16666666666666666</v>
      </c>
      <c r="H65" s="137">
        <f t="shared" si="14"/>
        <v>17.166666666666668</v>
      </c>
      <c r="I65" s="137">
        <f t="shared" si="14"/>
        <v>17.333333333333332</v>
      </c>
    </row>
    <row r="66" spans="1:9" ht="14.25">
      <c r="A66" s="120" t="s">
        <v>96</v>
      </c>
      <c r="B66" s="116">
        <f t="shared" si="12"/>
        <v>2.6666666666666665</v>
      </c>
      <c r="C66" s="116">
        <f t="shared" si="13"/>
        <v>0</v>
      </c>
      <c r="D66" s="116">
        <f t="shared" si="13"/>
        <v>0</v>
      </c>
      <c r="E66" s="116">
        <f t="shared" si="13"/>
        <v>1.1666666666666667</v>
      </c>
      <c r="F66" s="116">
        <f t="shared" si="13"/>
        <v>0</v>
      </c>
      <c r="G66" s="117">
        <f t="shared" si="13"/>
        <v>0</v>
      </c>
      <c r="H66" s="137">
        <f t="shared" si="14"/>
        <v>3.8333333333333335</v>
      </c>
      <c r="I66" s="137">
        <f t="shared" si="14"/>
        <v>3.8333333333333335</v>
      </c>
    </row>
    <row r="67" spans="1:9" ht="14.25">
      <c r="A67" s="120" t="s">
        <v>55</v>
      </c>
      <c r="B67" s="116">
        <f t="shared" si="12"/>
        <v>48.5</v>
      </c>
      <c r="C67" s="116">
        <f t="shared" si="13"/>
        <v>24.666666666666668</v>
      </c>
      <c r="D67" s="116">
        <f t="shared" si="13"/>
        <v>7.166666666666667</v>
      </c>
      <c r="E67" s="116">
        <f t="shared" si="13"/>
        <v>29</v>
      </c>
      <c r="F67" s="116">
        <f t="shared" si="13"/>
        <v>2</v>
      </c>
      <c r="G67" s="117">
        <f t="shared" si="13"/>
        <v>11.833333333333334</v>
      </c>
      <c r="H67" s="137">
        <f t="shared" si="14"/>
        <v>111.33333333333333</v>
      </c>
      <c r="I67" s="137">
        <f t="shared" si="14"/>
        <v>246.33333333333334</v>
      </c>
    </row>
    <row r="68" spans="1:9" ht="14.25">
      <c r="A68" s="120" t="s">
        <v>56</v>
      </c>
      <c r="B68" s="116">
        <f t="shared" si="12"/>
        <v>3.1666666666666665</v>
      </c>
      <c r="C68" s="116">
        <f t="shared" si="13"/>
        <v>0</v>
      </c>
      <c r="D68" s="116">
        <f t="shared" si="13"/>
        <v>0.5</v>
      </c>
      <c r="E68" s="116">
        <f t="shared" si="13"/>
        <v>4.333333333333333</v>
      </c>
      <c r="F68" s="116">
        <f t="shared" si="13"/>
        <v>0</v>
      </c>
      <c r="G68" s="117">
        <f t="shared" si="13"/>
        <v>0</v>
      </c>
      <c r="H68" s="137">
        <f t="shared" si="14"/>
        <v>8</v>
      </c>
      <c r="I68" s="137">
        <f t="shared" si="14"/>
        <v>16</v>
      </c>
    </row>
    <row r="69" spans="1:9" ht="15" thickBot="1">
      <c r="A69" s="120" t="s">
        <v>97</v>
      </c>
      <c r="B69" s="116">
        <f t="shared" si="12"/>
        <v>5.5</v>
      </c>
      <c r="C69" s="116">
        <f t="shared" si="13"/>
        <v>0</v>
      </c>
      <c r="D69" s="116">
        <f t="shared" si="13"/>
        <v>2.5</v>
      </c>
      <c r="E69" s="116">
        <f t="shared" si="13"/>
        <v>9.166666666666666</v>
      </c>
      <c r="F69" s="116">
        <f t="shared" si="13"/>
        <v>0</v>
      </c>
      <c r="G69" s="117">
        <f t="shared" si="13"/>
        <v>2.5</v>
      </c>
      <c r="H69" s="137">
        <f t="shared" si="14"/>
        <v>17.166666666666668</v>
      </c>
      <c r="I69" s="137">
        <f t="shared" si="14"/>
        <v>59</v>
      </c>
    </row>
    <row r="70" spans="1:9" ht="15" thickBot="1">
      <c r="A70" s="110" t="s">
        <v>98</v>
      </c>
      <c r="B70" s="126">
        <f t="shared" si="12"/>
        <v>75.16666666666667</v>
      </c>
      <c r="C70" s="126">
        <f t="shared" si="13"/>
        <v>25.166666666666668</v>
      </c>
      <c r="D70" s="126">
        <f t="shared" si="13"/>
        <v>10.166666666666666</v>
      </c>
      <c r="E70" s="126">
        <f t="shared" si="13"/>
        <v>48.5</v>
      </c>
      <c r="F70" s="126">
        <f t="shared" si="13"/>
        <v>4.833333333333333</v>
      </c>
      <c r="G70" s="127">
        <f t="shared" si="13"/>
        <v>14.5</v>
      </c>
      <c r="H70" s="128">
        <f>SUM(H64:H69)</f>
        <v>163.83333333333331</v>
      </c>
      <c r="I70" s="128">
        <f>SUM(I64:I69)</f>
        <v>348.8333333333333</v>
      </c>
    </row>
    <row r="71" ht="14.25" thickBot="1"/>
    <row r="72" spans="1:9" ht="15" thickBot="1">
      <c r="A72" s="130" t="s">
        <v>105</v>
      </c>
      <c r="B72" s="131"/>
      <c r="C72" s="131" t="s">
        <v>106</v>
      </c>
      <c r="D72" s="106"/>
      <c r="E72" s="132"/>
      <c r="F72" s="131" t="s">
        <v>107</v>
      </c>
      <c r="G72" s="106"/>
      <c r="H72" s="135"/>
      <c r="I72" s="109"/>
    </row>
    <row r="73" spans="1:9" ht="15.75" thickBot="1" thickTop="1">
      <c r="A73" s="110" t="s">
        <v>90</v>
      </c>
      <c r="B73" s="111"/>
      <c r="C73" s="111" t="s">
        <v>109</v>
      </c>
      <c r="D73" s="111" t="s">
        <v>108</v>
      </c>
      <c r="E73" s="111"/>
      <c r="F73" s="111" t="s">
        <v>109</v>
      </c>
      <c r="G73" s="111" t="s">
        <v>108</v>
      </c>
      <c r="H73" s="136"/>
      <c r="I73" s="114"/>
    </row>
    <row r="74" spans="1:9" ht="14.25">
      <c r="A74" s="115"/>
      <c r="B74" s="116"/>
      <c r="C74" s="116"/>
      <c r="D74" s="116"/>
      <c r="E74" s="116"/>
      <c r="F74" s="116"/>
      <c r="G74" s="116"/>
      <c r="H74" s="137"/>
      <c r="I74" s="137"/>
    </row>
    <row r="75" spans="1:9" ht="14.25">
      <c r="A75" s="120" t="s">
        <v>134</v>
      </c>
      <c r="B75" s="116"/>
      <c r="C75" s="116">
        <v>9</v>
      </c>
      <c r="D75" s="116">
        <f>C75</f>
        <v>9</v>
      </c>
      <c r="E75" s="116"/>
      <c r="F75" s="116">
        <v>2</v>
      </c>
      <c r="G75" s="116">
        <f>F75</f>
        <v>2</v>
      </c>
      <c r="H75" s="137"/>
      <c r="I75" s="137"/>
    </row>
    <row r="76" spans="1:9" ht="14.25">
      <c r="A76" s="120"/>
      <c r="B76" s="116"/>
      <c r="C76" s="116"/>
      <c r="D76" s="116"/>
      <c r="E76" s="116"/>
      <c r="F76" s="116"/>
      <c r="G76" s="116"/>
      <c r="H76" s="137"/>
      <c r="I76" s="137"/>
    </row>
    <row r="77" spans="1:9" ht="14.25">
      <c r="A77" s="120" t="s">
        <v>55</v>
      </c>
      <c r="B77" s="116"/>
      <c r="C77" s="116">
        <f>144+20+2</f>
        <v>166</v>
      </c>
      <c r="D77" s="116">
        <f>C77*2</f>
        <v>332</v>
      </c>
      <c r="E77" s="116"/>
      <c r="F77" s="116">
        <f>120+4+20</f>
        <v>144</v>
      </c>
      <c r="G77" s="116">
        <f>F77*2</f>
        <v>288</v>
      </c>
      <c r="H77" s="137"/>
      <c r="I77" s="137"/>
    </row>
    <row r="78" spans="1:9" ht="14.25">
      <c r="A78" s="120" t="s">
        <v>56</v>
      </c>
      <c r="B78" s="116"/>
      <c r="C78" s="116">
        <v>12</v>
      </c>
      <c r="D78" s="116">
        <f>C78*2</f>
        <v>24</v>
      </c>
      <c r="E78" s="116"/>
      <c r="F78" s="116">
        <v>12</v>
      </c>
      <c r="G78" s="116">
        <f>F78*2</f>
        <v>24</v>
      </c>
      <c r="H78" s="137"/>
      <c r="I78" s="137"/>
    </row>
    <row r="79" spans="1:9" ht="15" thickBot="1">
      <c r="A79" s="120" t="s">
        <v>97</v>
      </c>
      <c r="B79" s="116"/>
      <c r="C79" s="138">
        <v>28</v>
      </c>
      <c r="D79" s="116">
        <f>C79*2</f>
        <v>56</v>
      </c>
      <c r="E79" s="116"/>
      <c r="F79" s="116">
        <v>28</v>
      </c>
      <c r="G79" s="116">
        <f>F79*2</f>
        <v>56</v>
      </c>
      <c r="H79" s="137"/>
      <c r="I79" s="137"/>
    </row>
    <row r="80" spans="1:9" ht="15" thickBot="1">
      <c r="A80" s="110" t="s">
        <v>98</v>
      </c>
      <c r="B80" s="126"/>
      <c r="C80" s="139">
        <f>SUM(C74:C79)</f>
        <v>215</v>
      </c>
      <c r="D80" s="139">
        <f>SUM(D74:D79)</f>
        <v>421</v>
      </c>
      <c r="E80" s="126"/>
      <c r="F80" s="139">
        <f>SUM(F74:F79)</f>
        <v>186</v>
      </c>
      <c r="G80" s="139">
        <f>SUM(G74:G79)</f>
        <v>370</v>
      </c>
      <c r="H80" s="128"/>
      <c r="I80" s="128"/>
    </row>
  </sheetData>
  <sheetProtection/>
  <printOptions/>
  <pageMargins left="0.787" right="0.787" top="0.984" bottom="0.984" header="0.512" footer="0.512"/>
  <pageSetup horizontalDpi="600" verticalDpi="600" orientation="portrait" paperSize="9" scale="87" r:id="rId1"/>
  <rowBreaks count="1" manualBreakCount="1">
    <brk id="60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94"/>
  <sheetViews>
    <sheetView zoomScalePageLayoutView="0" workbookViewId="0" topLeftCell="A4">
      <selection activeCell="A25" sqref="A25"/>
    </sheetView>
  </sheetViews>
  <sheetFormatPr defaultColWidth="9.00390625" defaultRowHeight="13.5"/>
  <cols>
    <col min="1" max="1" width="9.00390625" style="181" customWidth="1"/>
    <col min="2" max="2" width="10.00390625" style="146" customWidth="1"/>
    <col min="3" max="5" width="10.625" style="146" customWidth="1"/>
    <col min="6" max="7" width="10.625" style="182" customWidth="1"/>
    <col min="8" max="8" width="10.625" style="146" customWidth="1"/>
    <col min="9" max="16384" width="9.00390625" style="146" customWidth="1"/>
  </cols>
  <sheetData>
    <row r="1" spans="1:8" ht="15" thickBot="1" thickTop="1">
      <c r="A1" s="140" t="s">
        <v>12</v>
      </c>
      <c r="B1" s="141"/>
      <c r="C1" s="142"/>
      <c r="D1" s="143"/>
      <c r="E1" s="144"/>
      <c r="F1" s="143"/>
      <c r="G1" s="143"/>
      <c r="H1" s="145"/>
    </row>
    <row r="2" spans="1:8" ht="13.5">
      <c r="A2" s="147"/>
      <c r="B2" s="148" t="s">
        <v>15</v>
      </c>
      <c r="C2" s="148" t="s">
        <v>13</v>
      </c>
      <c r="D2" s="149" t="s">
        <v>3</v>
      </c>
      <c r="E2" s="150" t="s">
        <v>4</v>
      </c>
      <c r="F2" s="151" t="s">
        <v>14</v>
      </c>
      <c r="G2" s="152" t="s">
        <v>3</v>
      </c>
      <c r="H2" s="153" t="s">
        <v>4</v>
      </c>
    </row>
    <row r="3" spans="1:8" ht="13.5">
      <c r="A3" s="147" t="s">
        <v>121</v>
      </c>
      <c r="B3" s="154" t="s">
        <v>18</v>
      </c>
      <c r="C3" s="154">
        <v>21000</v>
      </c>
      <c r="D3" s="149">
        <f>C3*0.05</f>
        <v>1050</v>
      </c>
      <c r="E3" s="155">
        <f>C3+D3</f>
        <v>22050</v>
      </c>
      <c r="F3" s="156">
        <v>21000</v>
      </c>
      <c r="G3" s="152">
        <f>F3*0.05</f>
        <v>1050</v>
      </c>
      <c r="H3" s="157">
        <f>F3+G3</f>
        <v>22050</v>
      </c>
    </row>
    <row r="4" spans="1:8" ht="13.5">
      <c r="A4" s="147" t="s">
        <v>122</v>
      </c>
      <c r="B4" s="154" t="s">
        <v>18</v>
      </c>
      <c r="C4" s="154">
        <v>24000</v>
      </c>
      <c r="D4" s="149">
        <f>C4*0.05</f>
        <v>1200</v>
      </c>
      <c r="E4" s="155">
        <f>C4+D4</f>
        <v>25200</v>
      </c>
      <c r="F4" s="156">
        <v>24000</v>
      </c>
      <c r="G4" s="152">
        <f>F4*0.05</f>
        <v>1200</v>
      </c>
      <c r="H4" s="157">
        <f>F4+G4</f>
        <v>25200</v>
      </c>
    </row>
    <row r="5" spans="1:8" ht="13.5">
      <c r="A5" s="147" t="s">
        <v>123</v>
      </c>
      <c r="B5" s="154" t="s">
        <v>18</v>
      </c>
      <c r="C5" s="154">
        <v>24000</v>
      </c>
      <c r="D5" s="149">
        <f>C5*0.05</f>
        <v>1200</v>
      </c>
      <c r="E5" s="155">
        <f>C5+D5</f>
        <v>25200</v>
      </c>
      <c r="F5" s="156">
        <v>24000</v>
      </c>
      <c r="G5" s="152">
        <f>F5*0.05</f>
        <v>1200</v>
      </c>
      <c r="H5" s="157">
        <f>F5+G5</f>
        <v>25200</v>
      </c>
    </row>
    <row r="6" spans="1:8" ht="14.25" thickBot="1">
      <c r="A6" s="158" t="s">
        <v>124</v>
      </c>
      <c r="B6" s="159" t="s">
        <v>18</v>
      </c>
      <c r="C6" s="159">
        <v>29100</v>
      </c>
      <c r="D6" s="160">
        <f>C6*0.05</f>
        <v>1455</v>
      </c>
      <c r="E6" s="161">
        <f>C6+D6</f>
        <v>30555</v>
      </c>
      <c r="F6" s="162">
        <v>29100</v>
      </c>
      <c r="G6" s="163">
        <f>F6*0.05</f>
        <v>1455</v>
      </c>
      <c r="H6" s="164">
        <f>F6+G6</f>
        <v>30555</v>
      </c>
    </row>
    <row r="7" spans="1:8" ht="15" thickBot="1" thickTop="1">
      <c r="A7" s="140" t="s">
        <v>19</v>
      </c>
      <c r="B7" s="141"/>
      <c r="C7" s="142"/>
      <c r="D7" s="143"/>
      <c r="E7" s="144"/>
      <c r="F7" s="165"/>
      <c r="G7" s="143"/>
      <c r="H7" s="145"/>
    </row>
    <row r="8" spans="1:8" ht="13.5">
      <c r="A8" s="147"/>
      <c r="B8" s="148" t="s">
        <v>15</v>
      </c>
      <c r="C8" s="148" t="s">
        <v>13</v>
      </c>
      <c r="D8" s="149" t="s">
        <v>3</v>
      </c>
      <c r="E8" s="150" t="s">
        <v>4</v>
      </c>
      <c r="F8" s="151" t="s">
        <v>14</v>
      </c>
      <c r="G8" s="152" t="s">
        <v>3</v>
      </c>
      <c r="H8" s="153" t="s">
        <v>4</v>
      </c>
    </row>
    <row r="9" spans="1:8" ht="13.5">
      <c r="A9" s="147" t="s">
        <v>121</v>
      </c>
      <c r="B9" s="154" t="s">
        <v>18</v>
      </c>
      <c r="C9" s="166"/>
      <c r="D9" s="167"/>
      <c r="E9" s="168"/>
      <c r="F9" s="169"/>
      <c r="G9" s="166"/>
      <c r="H9" s="170"/>
    </row>
    <row r="10" spans="1:8" ht="13.5">
      <c r="A10" s="147" t="s">
        <v>122</v>
      </c>
      <c r="B10" s="154" t="s">
        <v>18</v>
      </c>
      <c r="C10" s="154">
        <v>20000</v>
      </c>
      <c r="D10" s="149">
        <f>C10*0.05</f>
        <v>1000</v>
      </c>
      <c r="E10" s="155">
        <f>C10+D10</f>
        <v>21000</v>
      </c>
      <c r="F10" s="156">
        <v>20000</v>
      </c>
      <c r="G10" s="152">
        <f>F10*0.05</f>
        <v>1000</v>
      </c>
      <c r="H10" s="157">
        <f>F10+G10</f>
        <v>21000</v>
      </c>
    </row>
    <row r="11" spans="1:8" ht="13.5">
      <c r="A11" s="147" t="s">
        <v>123</v>
      </c>
      <c r="B11" s="154" t="s">
        <v>18</v>
      </c>
      <c r="C11" s="154">
        <v>20000</v>
      </c>
      <c r="D11" s="149">
        <f>C11*0.05</f>
        <v>1000</v>
      </c>
      <c r="E11" s="155">
        <f>C11+D11</f>
        <v>21000</v>
      </c>
      <c r="F11" s="156">
        <v>20000</v>
      </c>
      <c r="G11" s="152">
        <f>F11*0.05</f>
        <v>1000</v>
      </c>
      <c r="H11" s="157">
        <f>F11+G11</f>
        <v>21000</v>
      </c>
    </row>
    <row r="12" spans="1:8" ht="14.25" thickBot="1">
      <c r="A12" s="158" t="s">
        <v>124</v>
      </c>
      <c r="B12" s="159" t="s">
        <v>18</v>
      </c>
      <c r="C12" s="159">
        <v>24000</v>
      </c>
      <c r="D12" s="160">
        <f>C12*0.05</f>
        <v>1200</v>
      </c>
      <c r="E12" s="161">
        <f>C12+D12</f>
        <v>25200</v>
      </c>
      <c r="F12" s="162">
        <v>24000</v>
      </c>
      <c r="G12" s="163">
        <f>F12*0.05</f>
        <v>1200</v>
      </c>
      <c r="H12" s="164">
        <f>F12+G12</f>
        <v>25200</v>
      </c>
    </row>
    <row r="13" spans="1:8" ht="15" thickBot="1" thickTop="1">
      <c r="A13" s="140" t="s">
        <v>20</v>
      </c>
      <c r="B13" s="141"/>
      <c r="C13" s="142"/>
      <c r="D13" s="143"/>
      <c r="E13" s="144"/>
      <c r="F13" s="143"/>
      <c r="G13" s="143"/>
      <c r="H13" s="145"/>
    </row>
    <row r="14" spans="1:8" ht="13.5">
      <c r="A14" s="147"/>
      <c r="B14" s="148" t="s">
        <v>15</v>
      </c>
      <c r="C14" s="148" t="s">
        <v>13</v>
      </c>
      <c r="D14" s="149" t="s">
        <v>3</v>
      </c>
      <c r="E14" s="150" t="s">
        <v>4</v>
      </c>
      <c r="F14" s="151" t="s">
        <v>14</v>
      </c>
      <c r="G14" s="152" t="s">
        <v>3</v>
      </c>
      <c r="H14" s="153" t="s">
        <v>4</v>
      </c>
    </row>
    <row r="15" spans="1:8" ht="13.5">
      <c r="A15" s="147" t="s">
        <v>121</v>
      </c>
      <c r="B15" s="154" t="s">
        <v>18</v>
      </c>
      <c r="C15" s="154">
        <v>15900</v>
      </c>
      <c r="D15" s="149">
        <f>C15*0.05</f>
        <v>795</v>
      </c>
      <c r="E15" s="155">
        <f>C15+D15</f>
        <v>16695</v>
      </c>
      <c r="F15" s="156">
        <v>15900</v>
      </c>
      <c r="G15" s="152">
        <f>F15*0.05</f>
        <v>795</v>
      </c>
      <c r="H15" s="157">
        <f>F15+G15</f>
        <v>16695</v>
      </c>
    </row>
    <row r="16" spans="1:8" ht="13.5">
      <c r="A16" s="147" t="s">
        <v>122</v>
      </c>
      <c r="B16" s="154" t="s">
        <v>18</v>
      </c>
      <c r="C16" s="154">
        <v>19100</v>
      </c>
      <c r="D16" s="149">
        <f>C16*0.05</f>
        <v>955</v>
      </c>
      <c r="E16" s="155">
        <f>C16+D16</f>
        <v>20055</v>
      </c>
      <c r="F16" s="156">
        <v>19100</v>
      </c>
      <c r="G16" s="152">
        <f>F16*0.05</f>
        <v>955</v>
      </c>
      <c r="H16" s="157">
        <f>F16+G16</f>
        <v>20055</v>
      </c>
    </row>
    <row r="17" spans="1:8" ht="13.5">
      <c r="A17" s="147" t="s">
        <v>123</v>
      </c>
      <c r="B17" s="154" t="s">
        <v>18</v>
      </c>
      <c r="C17" s="154">
        <v>19100</v>
      </c>
      <c r="D17" s="149">
        <f>C17*0.05</f>
        <v>955</v>
      </c>
      <c r="E17" s="155">
        <f>C17+D17</f>
        <v>20055</v>
      </c>
      <c r="F17" s="156">
        <v>19100</v>
      </c>
      <c r="G17" s="152">
        <f>F17*0.05</f>
        <v>955</v>
      </c>
      <c r="H17" s="157">
        <f>F17+G17</f>
        <v>20055</v>
      </c>
    </row>
    <row r="18" spans="1:8" ht="14.25" thickBot="1">
      <c r="A18" s="158" t="s">
        <v>124</v>
      </c>
      <c r="B18" s="159" t="s">
        <v>18</v>
      </c>
      <c r="C18" s="159">
        <v>24600</v>
      </c>
      <c r="D18" s="160">
        <f>C18*0.05</f>
        <v>1230</v>
      </c>
      <c r="E18" s="161">
        <f>C18+D18</f>
        <v>25830</v>
      </c>
      <c r="F18" s="162">
        <v>24600</v>
      </c>
      <c r="G18" s="163">
        <f>F18*0.05</f>
        <v>1230</v>
      </c>
      <c r="H18" s="164">
        <f>F18+G18</f>
        <v>25830</v>
      </c>
    </row>
    <row r="19" spans="1:8" ht="15" thickBot="1" thickTop="1">
      <c r="A19" s="140" t="s">
        <v>21</v>
      </c>
      <c r="B19" s="141"/>
      <c r="C19" s="142"/>
      <c r="D19" s="143"/>
      <c r="E19" s="144"/>
      <c r="F19" s="165"/>
      <c r="G19" s="143"/>
      <c r="H19" s="145"/>
    </row>
    <row r="20" spans="1:8" ht="13.5">
      <c r="A20" s="147"/>
      <c r="B20" s="148"/>
      <c r="C20" s="148" t="s">
        <v>13</v>
      </c>
      <c r="D20" s="149" t="s">
        <v>3</v>
      </c>
      <c r="E20" s="150" t="s">
        <v>4</v>
      </c>
      <c r="F20" s="151" t="s">
        <v>14</v>
      </c>
      <c r="G20" s="152" t="s">
        <v>3</v>
      </c>
      <c r="H20" s="153" t="s">
        <v>4</v>
      </c>
    </row>
    <row r="21" spans="1:8" ht="13.5">
      <c r="A21" s="147" t="s">
        <v>17</v>
      </c>
      <c r="B21" s="154"/>
      <c r="C21" s="154">
        <v>8000</v>
      </c>
      <c r="D21" s="149">
        <f>C21*0.05</f>
        <v>400</v>
      </c>
      <c r="E21" s="155">
        <f>C21+D21</f>
        <v>8400</v>
      </c>
      <c r="F21" s="156">
        <v>8000</v>
      </c>
      <c r="G21" s="152">
        <f>F21*0.05</f>
        <v>400</v>
      </c>
      <c r="H21" s="157">
        <f>F21+G21</f>
        <v>8400</v>
      </c>
    </row>
    <row r="22" spans="1:8" ht="13.5">
      <c r="A22" s="147" t="s">
        <v>125</v>
      </c>
      <c r="B22" s="154"/>
      <c r="C22" s="154">
        <v>16000</v>
      </c>
      <c r="D22" s="149">
        <f>C22*0.05</f>
        <v>800</v>
      </c>
      <c r="E22" s="155">
        <f>C22+D22</f>
        <v>16800</v>
      </c>
      <c r="F22" s="156">
        <v>16000</v>
      </c>
      <c r="G22" s="152">
        <f>F22*0.05</f>
        <v>800</v>
      </c>
      <c r="H22" s="157">
        <f>F22+G22</f>
        <v>16800</v>
      </c>
    </row>
    <row r="23" spans="1:8" ht="13.5">
      <c r="A23" s="147" t="s">
        <v>126</v>
      </c>
      <c r="B23" s="154"/>
      <c r="C23" s="154">
        <v>16000</v>
      </c>
      <c r="D23" s="149">
        <f>C23*0.05</f>
        <v>800</v>
      </c>
      <c r="E23" s="155">
        <f>C23+D23</f>
        <v>16800</v>
      </c>
      <c r="F23" s="156">
        <v>16000</v>
      </c>
      <c r="G23" s="152">
        <f>F23*0.05</f>
        <v>800</v>
      </c>
      <c r="H23" s="157">
        <f>F23+G23</f>
        <v>16800</v>
      </c>
    </row>
    <row r="24" spans="1:8" ht="14.25" thickBot="1">
      <c r="A24" s="158" t="s">
        <v>127</v>
      </c>
      <c r="B24" s="159"/>
      <c r="C24" s="159">
        <v>24000</v>
      </c>
      <c r="D24" s="160">
        <f>C24*0.05</f>
        <v>1200</v>
      </c>
      <c r="E24" s="161">
        <f>C24+D24</f>
        <v>25200</v>
      </c>
      <c r="F24" s="162">
        <v>24000</v>
      </c>
      <c r="G24" s="163">
        <f>F24*0.05</f>
        <v>1200</v>
      </c>
      <c r="H24" s="164">
        <f>F24+G24</f>
        <v>25200</v>
      </c>
    </row>
    <row r="25" spans="1:8" ht="15" thickBot="1" thickTop="1">
      <c r="A25" s="140" t="s">
        <v>16</v>
      </c>
      <c r="B25" s="141"/>
      <c r="C25" s="142"/>
      <c r="D25" s="143"/>
      <c r="E25" s="144"/>
      <c r="F25" s="165"/>
      <c r="G25" s="143"/>
      <c r="H25" s="145"/>
    </row>
    <row r="26" spans="1:8" ht="13.5">
      <c r="A26" s="147"/>
      <c r="B26" s="148" t="s">
        <v>15</v>
      </c>
      <c r="C26" s="148" t="s">
        <v>13</v>
      </c>
      <c r="D26" s="149" t="s">
        <v>3</v>
      </c>
      <c r="E26" s="150" t="s">
        <v>4</v>
      </c>
      <c r="F26" s="151" t="s">
        <v>14</v>
      </c>
      <c r="G26" s="152" t="s">
        <v>3</v>
      </c>
      <c r="H26" s="153" t="s">
        <v>4</v>
      </c>
    </row>
    <row r="27" spans="1:8" ht="13.5">
      <c r="A27" s="147" t="s">
        <v>121</v>
      </c>
      <c r="B27" s="154" t="s">
        <v>18</v>
      </c>
      <c r="C27" s="166"/>
      <c r="D27" s="167"/>
      <c r="E27" s="168"/>
      <c r="F27" s="169"/>
      <c r="G27" s="166"/>
      <c r="H27" s="170"/>
    </row>
    <row r="28" spans="1:8" ht="13.5">
      <c r="A28" s="147" t="s">
        <v>122</v>
      </c>
      <c r="B28" s="154" t="s">
        <v>18</v>
      </c>
      <c r="C28" s="154">
        <v>21500</v>
      </c>
      <c r="D28" s="149">
        <f>C28*0.05</f>
        <v>1075</v>
      </c>
      <c r="E28" s="155">
        <f>C28+D28</f>
        <v>22575</v>
      </c>
      <c r="F28" s="156">
        <v>21500</v>
      </c>
      <c r="G28" s="152">
        <f>F28*0.05</f>
        <v>1075</v>
      </c>
      <c r="H28" s="157">
        <f>F28+G28</f>
        <v>22575</v>
      </c>
    </row>
    <row r="29" spans="1:8" ht="13.5">
      <c r="A29" s="147" t="s">
        <v>123</v>
      </c>
      <c r="B29" s="154" t="s">
        <v>18</v>
      </c>
      <c r="C29" s="154">
        <v>21500</v>
      </c>
      <c r="D29" s="149">
        <f>C29*0.05</f>
        <v>1075</v>
      </c>
      <c r="E29" s="155">
        <f>C29+D29</f>
        <v>22575</v>
      </c>
      <c r="F29" s="156">
        <v>21500</v>
      </c>
      <c r="G29" s="152">
        <f>F29*0.05</f>
        <v>1075</v>
      </c>
      <c r="H29" s="157">
        <f>F29+G29</f>
        <v>22575</v>
      </c>
    </row>
    <row r="30" spans="1:8" ht="14.25" thickBot="1">
      <c r="A30" s="158" t="s">
        <v>124</v>
      </c>
      <c r="B30" s="159" t="s">
        <v>18</v>
      </c>
      <c r="C30" s="159">
        <v>25000</v>
      </c>
      <c r="D30" s="160">
        <f>C30*0.05</f>
        <v>1250</v>
      </c>
      <c r="E30" s="161">
        <f>C30+D30</f>
        <v>26250</v>
      </c>
      <c r="F30" s="162">
        <v>25000</v>
      </c>
      <c r="G30" s="163">
        <f>F30*0.05</f>
        <v>1250</v>
      </c>
      <c r="H30" s="164">
        <f>F30+G30</f>
        <v>26250</v>
      </c>
    </row>
    <row r="31" spans="1:8" ht="15" thickBot="1" thickTop="1">
      <c r="A31" s="140" t="s">
        <v>22</v>
      </c>
      <c r="B31" s="141"/>
      <c r="C31" s="142"/>
      <c r="D31" s="143"/>
      <c r="E31" s="144"/>
      <c r="F31" s="165"/>
      <c r="G31" s="143"/>
      <c r="H31" s="145"/>
    </row>
    <row r="32" spans="1:8" ht="13.5">
      <c r="A32" s="147"/>
      <c r="B32" s="148" t="s">
        <v>15</v>
      </c>
      <c r="C32" s="148" t="s">
        <v>13</v>
      </c>
      <c r="D32" s="149" t="s">
        <v>3</v>
      </c>
      <c r="E32" s="150" t="s">
        <v>4</v>
      </c>
      <c r="F32" s="151" t="s">
        <v>14</v>
      </c>
      <c r="G32" s="152" t="s">
        <v>3</v>
      </c>
      <c r="H32" s="153" t="s">
        <v>4</v>
      </c>
    </row>
    <row r="33" spans="1:8" ht="13.5">
      <c r="A33" s="147" t="s">
        <v>121</v>
      </c>
      <c r="B33" s="154" t="s">
        <v>18</v>
      </c>
      <c r="C33" s="154">
        <v>18000</v>
      </c>
      <c r="D33" s="149">
        <f>C33*0.05</f>
        <v>900</v>
      </c>
      <c r="E33" s="155">
        <f>C33+D33</f>
        <v>18900</v>
      </c>
      <c r="F33" s="156">
        <v>18000</v>
      </c>
      <c r="G33" s="152">
        <f>F33*0.05</f>
        <v>900</v>
      </c>
      <c r="H33" s="157">
        <f>F33+G33</f>
        <v>18900</v>
      </c>
    </row>
    <row r="34" spans="1:8" ht="13.5">
      <c r="A34" s="147" t="s">
        <v>122</v>
      </c>
      <c r="B34" s="154" t="s">
        <v>18</v>
      </c>
      <c r="C34" s="154">
        <v>24000</v>
      </c>
      <c r="D34" s="149">
        <f>C34*0.05</f>
        <v>1200</v>
      </c>
      <c r="E34" s="155">
        <f>C34+D34</f>
        <v>25200</v>
      </c>
      <c r="F34" s="156">
        <v>24000</v>
      </c>
      <c r="G34" s="152">
        <f>F34*0.05</f>
        <v>1200</v>
      </c>
      <c r="H34" s="157">
        <f>F34+G34</f>
        <v>25200</v>
      </c>
    </row>
    <row r="35" spans="1:8" ht="13.5">
      <c r="A35" s="147" t="s">
        <v>123</v>
      </c>
      <c r="B35" s="154" t="s">
        <v>18</v>
      </c>
      <c r="C35" s="154">
        <v>24000</v>
      </c>
      <c r="D35" s="149">
        <f>C35*0.05</f>
        <v>1200</v>
      </c>
      <c r="E35" s="155">
        <f>C35+D35</f>
        <v>25200</v>
      </c>
      <c r="F35" s="156">
        <v>24000</v>
      </c>
      <c r="G35" s="152">
        <f>F35*0.05</f>
        <v>1200</v>
      </c>
      <c r="H35" s="157">
        <f>F35+G35</f>
        <v>25200</v>
      </c>
    </row>
    <row r="36" spans="1:8" ht="14.25" thickBot="1">
      <c r="A36" s="158" t="s">
        <v>124</v>
      </c>
      <c r="B36" s="159" t="s">
        <v>18</v>
      </c>
      <c r="C36" s="159">
        <v>30000</v>
      </c>
      <c r="D36" s="160">
        <f>C36*0.05</f>
        <v>1500</v>
      </c>
      <c r="E36" s="161">
        <f>C36+D36</f>
        <v>31500</v>
      </c>
      <c r="F36" s="162">
        <v>30000</v>
      </c>
      <c r="G36" s="163">
        <f>F36*0.05</f>
        <v>1500</v>
      </c>
      <c r="H36" s="164">
        <f>F36+G36</f>
        <v>31500</v>
      </c>
    </row>
    <row r="37" spans="1:8" ht="15" thickBot="1" thickTop="1">
      <c r="A37" s="140" t="s">
        <v>23</v>
      </c>
      <c r="B37" s="141"/>
      <c r="C37" s="142"/>
      <c r="D37" s="143"/>
      <c r="E37" s="144"/>
      <c r="F37" s="165"/>
      <c r="G37" s="143"/>
      <c r="H37" s="145"/>
    </row>
    <row r="38" spans="1:8" ht="13.5">
      <c r="A38" s="147"/>
      <c r="B38" s="148"/>
      <c r="C38" s="148" t="s">
        <v>13</v>
      </c>
      <c r="D38" s="149" t="s">
        <v>3</v>
      </c>
      <c r="E38" s="150" t="s">
        <v>4</v>
      </c>
      <c r="F38" s="151" t="s">
        <v>14</v>
      </c>
      <c r="G38" s="152" t="s">
        <v>3</v>
      </c>
      <c r="H38" s="153" t="s">
        <v>4</v>
      </c>
    </row>
    <row r="39" spans="1:8" ht="13.5">
      <c r="A39" s="147" t="s">
        <v>121</v>
      </c>
      <c r="B39" s="154"/>
      <c r="C39" s="166"/>
      <c r="D39" s="167"/>
      <c r="E39" s="168"/>
      <c r="F39" s="169"/>
      <c r="G39" s="166"/>
      <c r="H39" s="170"/>
    </row>
    <row r="40" spans="1:8" ht="13.5">
      <c r="A40" s="147" t="s">
        <v>128</v>
      </c>
      <c r="B40" s="154"/>
      <c r="C40" s="154">
        <v>30000</v>
      </c>
      <c r="D40" s="149" t="s">
        <v>8</v>
      </c>
      <c r="E40" s="154">
        <v>30000</v>
      </c>
      <c r="F40" s="156">
        <v>30000</v>
      </c>
      <c r="G40" s="149" t="s">
        <v>8</v>
      </c>
      <c r="H40" s="157">
        <v>30000</v>
      </c>
    </row>
    <row r="41" spans="1:8" ht="13.5">
      <c r="A41" s="147" t="s">
        <v>129</v>
      </c>
      <c r="B41" s="154"/>
      <c r="C41" s="154">
        <v>30000</v>
      </c>
      <c r="D41" s="149" t="s">
        <v>8</v>
      </c>
      <c r="E41" s="154">
        <v>30000</v>
      </c>
      <c r="F41" s="156">
        <v>30000</v>
      </c>
      <c r="G41" s="149" t="s">
        <v>8</v>
      </c>
      <c r="H41" s="157">
        <v>30000</v>
      </c>
    </row>
    <row r="42" spans="1:8" ht="14.25" thickBot="1">
      <c r="A42" s="158" t="s">
        <v>130</v>
      </c>
      <c r="B42" s="159"/>
      <c r="C42" s="159">
        <v>30000</v>
      </c>
      <c r="D42" s="160" t="s">
        <v>8</v>
      </c>
      <c r="E42" s="159">
        <v>30000</v>
      </c>
      <c r="F42" s="162">
        <v>30000</v>
      </c>
      <c r="G42" s="160" t="s">
        <v>8</v>
      </c>
      <c r="H42" s="164">
        <v>30000</v>
      </c>
    </row>
    <row r="43" spans="1:8" ht="15" thickBot="1" thickTop="1">
      <c r="A43" s="140" t="s">
        <v>24</v>
      </c>
      <c r="B43" s="141"/>
      <c r="C43" s="142"/>
      <c r="D43" s="143"/>
      <c r="E43" s="144"/>
      <c r="F43" s="165"/>
      <c r="G43" s="143"/>
      <c r="H43" s="145"/>
    </row>
    <row r="44" spans="1:8" ht="13.5">
      <c r="A44" s="147"/>
      <c r="B44" s="148"/>
      <c r="C44" s="148" t="s">
        <v>13</v>
      </c>
      <c r="D44" s="149" t="s">
        <v>3</v>
      </c>
      <c r="E44" s="150" t="s">
        <v>4</v>
      </c>
      <c r="F44" s="151" t="s">
        <v>14</v>
      </c>
      <c r="G44" s="152" t="s">
        <v>3</v>
      </c>
      <c r="H44" s="153" t="s">
        <v>4</v>
      </c>
    </row>
    <row r="45" spans="1:8" ht="13.5">
      <c r="A45" s="147" t="s">
        <v>17</v>
      </c>
      <c r="B45" s="154"/>
      <c r="C45" s="154">
        <v>11000</v>
      </c>
      <c r="D45" s="149" t="s">
        <v>8</v>
      </c>
      <c r="E45" s="155">
        <v>11000</v>
      </c>
      <c r="F45" s="169"/>
      <c r="G45" s="166"/>
      <c r="H45" s="170"/>
    </row>
    <row r="46" spans="1:8" ht="13.5">
      <c r="A46" s="147" t="s">
        <v>131</v>
      </c>
      <c r="B46" s="154"/>
      <c r="C46" s="154">
        <v>13160</v>
      </c>
      <c r="D46" s="149" t="s">
        <v>8</v>
      </c>
      <c r="E46" s="155">
        <v>13160</v>
      </c>
      <c r="F46" s="156">
        <v>21000</v>
      </c>
      <c r="G46" s="152" t="s">
        <v>8</v>
      </c>
      <c r="H46" s="157">
        <v>21000</v>
      </c>
    </row>
    <row r="47" spans="1:8" ht="13.5">
      <c r="A47" s="147" t="s">
        <v>129</v>
      </c>
      <c r="B47" s="154"/>
      <c r="C47" s="154">
        <v>14160</v>
      </c>
      <c r="D47" s="149" t="s">
        <v>8</v>
      </c>
      <c r="E47" s="155">
        <v>14160</v>
      </c>
      <c r="F47" s="156">
        <v>23100</v>
      </c>
      <c r="G47" s="152" t="s">
        <v>8</v>
      </c>
      <c r="H47" s="157">
        <v>23100</v>
      </c>
    </row>
    <row r="48" spans="1:8" ht="14.25" thickBot="1">
      <c r="A48" s="158" t="s">
        <v>130</v>
      </c>
      <c r="B48" s="159"/>
      <c r="C48" s="159">
        <v>18660</v>
      </c>
      <c r="D48" s="160" t="s">
        <v>8</v>
      </c>
      <c r="E48" s="161">
        <v>18660</v>
      </c>
      <c r="F48" s="162">
        <v>27300</v>
      </c>
      <c r="G48" s="163" t="s">
        <v>8</v>
      </c>
      <c r="H48" s="164">
        <v>27300</v>
      </c>
    </row>
    <row r="49" spans="1:8" ht="15" thickBot="1" thickTop="1">
      <c r="A49" s="140" t="s">
        <v>25</v>
      </c>
      <c r="B49" s="141"/>
      <c r="C49" s="142"/>
      <c r="D49" s="143"/>
      <c r="E49" s="144"/>
      <c r="F49" s="165"/>
      <c r="G49" s="143"/>
      <c r="H49" s="145"/>
    </row>
    <row r="50" spans="1:8" ht="13.5">
      <c r="A50" s="147"/>
      <c r="B50" s="148"/>
      <c r="C50" s="148" t="s">
        <v>13</v>
      </c>
      <c r="D50" s="149" t="s">
        <v>3</v>
      </c>
      <c r="E50" s="150" t="s">
        <v>4</v>
      </c>
      <c r="F50" s="151" t="s">
        <v>14</v>
      </c>
      <c r="G50" s="152" t="s">
        <v>3</v>
      </c>
      <c r="H50" s="153" t="s">
        <v>4</v>
      </c>
    </row>
    <row r="51" spans="1:8" ht="13.5">
      <c r="A51" s="147" t="s">
        <v>17</v>
      </c>
      <c r="B51" s="154"/>
      <c r="C51" s="154">
        <v>6000</v>
      </c>
      <c r="D51" s="149" t="s">
        <v>8</v>
      </c>
      <c r="E51" s="155">
        <v>6000</v>
      </c>
      <c r="F51" s="169"/>
      <c r="G51" s="166"/>
      <c r="H51" s="170"/>
    </row>
    <row r="52" spans="1:8" ht="13.5">
      <c r="A52" s="147" t="s">
        <v>131</v>
      </c>
      <c r="B52" s="154"/>
      <c r="C52" s="154">
        <v>12000</v>
      </c>
      <c r="D52" s="149" t="s">
        <v>8</v>
      </c>
      <c r="E52" s="155">
        <v>12000</v>
      </c>
      <c r="F52" s="156">
        <v>15000</v>
      </c>
      <c r="G52" s="152" t="s">
        <v>8</v>
      </c>
      <c r="H52" s="157">
        <v>15000</v>
      </c>
    </row>
    <row r="53" spans="1:8" ht="13.5">
      <c r="A53" s="147" t="s">
        <v>129</v>
      </c>
      <c r="B53" s="154"/>
      <c r="C53" s="154">
        <v>12000</v>
      </c>
      <c r="D53" s="149" t="s">
        <v>8</v>
      </c>
      <c r="E53" s="155">
        <v>12000</v>
      </c>
      <c r="F53" s="156">
        <v>15000</v>
      </c>
      <c r="G53" s="152" t="s">
        <v>8</v>
      </c>
      <c r="H53" s="157">
        <v>15000</v>
      </c>
    </row>
    <row r="54" spans="1:8" ht="14.25" thickBot="1">
      <c r="A54" s="158" t="s">
        <v>130</v>
      </c>
      <c r="B54" s="159"/>
      <c r="C54" s="159">
        <v>18000</v>
      </c>
      <c r="D54" s="160" t="s">
        <v>8</v>
      </c>
      <c r="E54" s="161">
        <v>18000</v>
      </c>
      <c r="F54" s="162">
        <v>20000</v>
      </c>
      <c r="G54" s="163" t="s">
        <v>8</v>
      </c>
      <c r="H54" s="164">
        <v>20000</v>
      </c>
    </row>
    <row r="55" spans="1:8" ht="15" thickBot="1" thickTop="1">
      <c r="A55" s="171"/>
      <c r="B55" s="172"/>
      <c r="C55" s="173"/>
      <c r="D55" s="174"/>
      <c r="E55" s="172"/>
      <c r="F55" s="173"/>
      <c r="G55" s="175"/>
      <c r="H55" s="176"/>
    </row>
    <row r="56" spans="1:8" ht="15" thickBot="1" thickTop="1">
      <c r="A56" s="140" t="s">
        <v>26</v>
      </c>
      <c r="B56" s="141"/>
      <c r="C56" s="142"/>
      <c r="D56" s="143"/>
      <c r="E56" s="144"/>
      <c r="F56" s="165"/>
      <c r="G56" s="143"/>
      <c r="H56" s="145"/>
    </row>
    <row r="57" spans="1:8" ht="13.5">
      <c r="A57" s="147"/>
      <c r="B57" s="148"/>
      <c r="C57" s="148" t="s">
        <v>13</v>
      </c>
      <c r="D57" s="149" t="s">
        <v>3</v>
      </c>
      <c r="E57" s="150" t="s">
        <v>4</v>
      </c>
      <c r="F57" s="151" t="s">
        <v>14</v>
      </c>
      <c r="G57" s="152" t="s">
        <v>3</v>
      </c>
      <c r="H57" s="153" t="s">
        <v>4</v>
      </c>
    </row>
    <row r="58" spans="1:8" ht="13.5">
      <c r="A58" s="147" t="s">
        <v>121</v>
      </c>
      <c r="B58" s="154"/>
      <c r="C58" s="166"/>
      <c r="D58" s="167"/>
      <c r="E58" s="168"/>
      <c r="F58" s="156">
        <v>21000</v>
      </c>
      <c r="G58" s="152">
        <f>F58*0.05</f>
        <v>1050</v>
      </c>
      <c r="H58" s="157">
        <f>F58+G58</f>
        <v>22050</v>
      </c>
    </row>
    <row r="59" spans="1:8" ht="13.5">
      <c r="A59" s="147" t="s">
        <v>128</v>
      </c>
      <c r="B59" s="154"/>
      <c r="C59" s="154">
        <v>20000</v>
      </c>
      <c r="D59" s="149">
        <f>C59*0.05</f>
        <v>1000</v>
      </c>
      <c r="E59" s="155">
        <f>C59+D59</f>
        <v>21000</v>
      </c>
      <c r="F59" s="156">
        <v>24000</v>
      </c>
      <c r="G59" s="152">
        <f>F59*0.05</f>
        <v>1200</v>
      </c>
      <c r="H59" s="157">
        <f>F59+G59</f>
        <v>25200</v>
      </c>
    </row>
    <row r="60" spans="1:8" ht="13.5">
      <c r="A60" s="147" t="s">
        <v>132</v>
      </c>
      <c r="B60" s="154"/>
      <c r="C60" s="154">
        <v>20000</v>
      </c>
      <c r="D60" s="149">
        <f>C60*0.05</f>
        <v>1000</v>
      </c>
      <c r="E60" s="155">
        <f>C60+D60</f>
        <v>21000</v>
      </c>
      <c r="F60" s="156">
        <v>24000</v>
      </c>
      <c r="G60" s="152">
        <f>F60*0.05</f>
        <v>1200</v>
      </c>
      <c r="H60" s="157">
        <f>F60+G60</f>
        <v>25200</v>
      </c>
    </row>
    <row r="61" spans="1:8" ht="14.25" thickBot="1">
      <c r="A61" s="158" t="s">
        <v>133</v>
      </c>
      <c r="B61" s="159"/>
      <c r="C61" s="159">
        <v>25000</v>
      </c>
      <c r="D61" s="160">
        <f>C61*0.05</f>
        <v>1250</v>
      </c>
      <c r="E61" s="161">
        <f>C61+D61</f>
        <v>26250</v>
      </c>
      <c r="F61" s="162">
        <v>29100</v>
      </c>
      <c r="G61" s="163">
        <f>F61*0.05</f>
        <v>1455</v>
      </c>
      <c r="H61" s="164">
        <f>F61+G61</f>
        <v>30555</v>
      </c>
    </row>
    <row r="62" spans="1:8" ht="15" thickBot="1" thickTop="1">
      <c r="A62" s="140" t="s">
        <v>27</v>
      </c>
      <c r="B62" s="141"/>
      <c r="C62" s="142"/>
      <c r="D62" s="143"/>
      <c r="E62" s="144"/>
      <c r="F62" s="165"/>
      <c r="G62" s="143"/>
      <c r="H62" s="145"/>
    </row>
    <row r="63" spans="1:8" ht="13.5">
      <c r="A63" s="147"/>
      <c r="B63" s="148"/>
      <c r="C63" s="148" t="s">
        <v>13</v>
      </c>
      <c r="D63" s="149" t="s">
        <v>3</v>
      </c>
      <c r="E63" s="150" t="s">
        <v>4</v>
      </c>
      <c r="F63" s="151" t="s">
        <v>14</v>
      </c>
      <c r="G63" s="152" t="s">
        <v>3</v>
      </c>
      <c r="H63" s="153" t="s">
        <v>4</v>
      </c>
    </row>
    <row r="64" spans="1:8" ht="13.5">
      <c r="A64" s="147" t="s">
        <v>17</v>
      </c>
      <c r="B64" s="154"/>
      <c r="C64" s="154">
        <v>5500</v>
      </c>
      <c r="D64" s="149">
        <f>C64*0.05</f>
        <v>275</v>
      </c>
      <c r="E64" s="155">
        <f>C64+D64</f>
        <v>5775</v>
      </c>
      <c r="F64" s="169"/>
      <c r="G64" s="166"/>
      <c r="H64" s="170"/>
    </row>
    <row r="65" spans="1:8" ht="13.5">
      <c r="A65" s="147" t="s">
        <v>125</v>
      </c>
      <c r="B65" s="154"/>
      <c r="C65" s="154">
        <v>11000</v>
      </c>
      <c r="D65" s="149">
        <f>C65*0.05</f>
        <v>550</v>
      </c>
      <c r="E65" s="155">
        <f>C65+D65</f>
        <v>11550</v>
      </c>
      <c r="F65" s="156">
        <v>20000</v>
      </c>
      <c r="G65" s="152">
        <f>F65*0.05</f>
        <v>1000</v>
      </c>
      <c r="H65" s="157">
        <f>F65+G65</f>
        <v>21000</v>
      </c>
    </row>
    <row r="66" spans="1:8" ht="13.5">
      <c r="A66" s="147" t="s">
        <v>126</v>
      </c>
      <c r="B66" s="154"/>
      <c r="C66" s="154">
        <v>11000</v>
      </c>
      <c r="D66" s="149">
        <f>C66*0.05</f>
        <v>550</v>
      </c>
      <c r="E66" s="155">
        <f>C66+D66</f>
        <v>11550</v>
      </c>
      <c r="F66" s="156">
        <v>20000</v>
      </c>
      <c r="G66" s="152">
        <f>F66*0.05</f>
        <v>1000</v>
      </c>
      <c r="H66" s="157">
        <f>F66+G66</f>
        <v>21000</v>
      </c>
    </row>
    <row r="67" spans="1:8" ht="14.25" thickBot="1">
      <c r="A67" s="158" t="s">
        <v>127</v>
      </c>
      <c r="B67" s="159"/>
      <c r="C67" s="159">
        <v>16500</v>
      </c>
      <c r="D67" s="160">
        <f>C67*0.05</f>
        <v>825</v>
      </c>
      <c r="E67" s="161">
        <f>C67+D67</f>
        <v>17325</v>
      </c>
      <c r="F67" s="162">
        <v>20000</v>
      </c>
      <c r="G67" s="163">
        <f>F67*0.05</f>
        <v>1000</v>
      </c>
      <c r="H67" s="164">
        <f>F67+G67</f>
        <v>21000</v>
      </c>
    </row>
    <row r="68" spans="1:8" ht="15" thickBot="1" thickTop="1">
      <c r="A68" s="171" t="s">
        <v>103</v>
      </c>
      <c r="B68" s="172"/>
      <c r="C68" s="173"/>
      <c r="D68" s="174"/>
      <c r="E68" s="172"/>
      <c r="F68" s="173"/>
      <c r="G68" s="175"/>
      <c r="H68" s="176"/>
    </row>
    <row r="69" spans="1:8" ht="15" thickBot="1" thickTop="1">
      <c r="A69" s="140" t="s">
        <v>28</v>
      </c>
      <c r="B69" s="141"/>
      <c r="C69" s="142"/>
      <c r="D69" s="143"/>
      <c r="E69" s="144"/>
      <c r="F69" s="165"/>
      <c r="G69" s="143"/>
      <c r="H69" s="145"/>
    </row>
    <row r="70" spans="1:8" ht="13.5">
      <c r="A70" s="147"/>
      <c r="B70" s="148" t="s">
        <v>15</v>
      </c>
      <c r="C70" s="148" t="s">
        <v>13</v>
      </c>
      <c r="D70" s="149" t="s">
        <v>3</v>
      </c>
      <c r="E70" s="150" t="s">
        <v>4</v>
      </c>
      <c r="F70" s="151" t="s">
        <v>14</v>
      </c>
      <c r="G70" s="152" t="s">
        <v>3</v>
      </c>
      <c r="H70" s="153" t="s">
        <v>4</v>
      </c>
    </row>
    <row r="71" spans="1:8" ht="13.5">
      <c r="A71" s="147" t="s">
        <v>121</v>
      </c>
      <c r="B71" s="154">
        <v>15750</v>
      </c>
      <c r="C71" s="154">
        <v>13300</v>
      </c>
      <c r="D71" s="149" t="s">
        <v>8</v>
      </c>
      <c r="E71" s="155">
        <v>13300</v>
      </c>
      <c r="F71" s="169"/>
      <c r="G71" s="166"/>
      <c r="H71" s="170"/>
    </row>
    <row r="72" spans="1:8" ht="13.5">
      <c r="A72" s="147" t="s">
        <v>131</v>
      </c>
      <c r="B72" s="154">
        <v>15750</v>
      </c>
      <c r="C72" s="154">
        <v>17300</v>
      </c>
      <c r="D72" s="149" t="s">
        <v>8</v>
      </c>
      <c r="E72" s="155">
        <v>17300</v>
      </c>
      <c r="F72" s="156">
        <v>21000</v>
      </c>
      <c r="G72" s="152" t="s">
        <v>8</v>
      </c>
      <c r="H72" s="157">
        <v>21000</v>
      </c>
    </row>
    <row r="73" spans="1:8" ht="13.5">
      <c r="A73" s="147" t="s">
        <v>129</v>
      </c>
      <c r="B73" s="154">
        <v>15750</v>
      </c>
      <c r="C73" s="154">
        <v>18400</v>
      </c>
      <c r="D73" s="149" t="s">
        <v>8</v>
      </c>
      <c r="E73" s="155">
        <v>18400</v>
      </c>
      <c r="F73" s="156">
        <v>21000</v>
      </c>
      <c r="G73" s="152" t="s">
        <v>8</v>
      </c>
      <c r="H73" s="157">
        <v>21000</v>
      </c>
    </row>
    <row r="74" spans="1:8" ht="14.25" thickBot="1">
      <c r="A74" s="158" t="s">
        <v>130</v>
      </c>
      <c r="B74" s="159">
        <f>15750*1.5</f>
        <v>23625</v>
      </c>
      <c r="C74" s="159">
        <v>23000</v>
      </c>
      <c r="D74" s="160" t="s">
        <v>8</v>
      </c>
      <c r="E74" s="161">
        <v>23000</v>
      </c>
      <c r="F74" s="162">
        <v>26250</v>
      </c>
      <c r="G74" s="163" t="s">
        <v>8</v>
      </c>
      <c r="H74" s="164">
        <v>26250</v>
      </c>
    </row>
    <row r="75" spans="1:8" ht="15" thickBot="1" thickTop="1">
      <c r="A75" s="171"/>
      <c r="B75" s="172"/>
      <c r="C75" s="173"/>
      <c r="D75" s="174"/>
      <c r="E75" s="172"/>
      <c r="F75" s="173"/>
      <c r="G75" s="175"/>
      <c r="H75" s="176"/>
    </row>
    <row r="76" spans="1:8" ht="15" thickBot="1" thickTop="1">
      <c r="A76" s="140" t="s">
        <v>11</v>
      </c>
      <c r="B76" s="141"/>
      <c r="C76" s="142"/>
      <c r="D76" s="165"/>
      <c r="E76" s="177"/>
      <c r="F76" s="143"/>
      <c r="G76" s="143"/>
      <c r="H76" s="178"/>
    </row>
    <row r="77" spans="1:8" ht="13.5">
      <c r="A77" s="147"/>
      <c r="B77" s="150" t="s">
        <v>4</v>
      </c>
      <c r="C77" s="151" t="s">
        <v>0</v>
      </c>
      <c r="D77" s="148" t="s">
        <v>59</v>
      </c>
      <c r="E77" s="148" t="s">
        <v>1</v>
      </c>
      <c r="F77" s="148" t="s">
        <v>2</v>
      </c>
      <c r="G77" s="152" t="s">
        <v>3</v>
      </c>
      <c r="H77" s="179"/>
    </row>
    <row r="78" spans="1:8" ht="13.5">
      <c r="A78" s="147" t="s">
        <v>5</v>
      </c>
      <c r="B78" s="155">
        <f>SUM(C78:G78)</f>
        <v>18474.75</v>
      </c>
      <c r="C78" s="156">
        <v>13685</v>
      </c>
      <c r="D78" s="154">
        <f>C78*0.04</f>
        <v>547.4</v>
      </c>
      <c r="E78" s="154">
        <f>C78*0.06</f>
        <v>821.1</v>
      </c>
      <c r="F78" s="154">
        <f>C78*0.2</f>
        <v>2737</v>
      </c>
      <c r="G78" s="152">
        <f>C78*0.05</f>
        <v>684.25</v>
      </c>
      <c r="H78" s="179"/>
    </row>
    <row r="79" spans="1:8" ht="13.5">
      <c r="A79" s="147" t="s">
        <v>6</v>
      </c>
      <c r="B79" s="155">
        <f>SUM(C79:G79)</f>
        <v>14944.5</v>
      </c>
      <c r="C79" s="156">
        <v>11070</v>
      </c>
      <c r="D79" s="154">
        <f>C79*0.04</f>
        <v>442.8</v>
      </c>
      <c r="E79" s="154">
        <f>C79*0.06</f>
        <v>664.1999999999999</v>
      </c>
      <c r="F79" s="154">
        <f>C79*0.2</f>
        <v>2214</v>
      </c>
      <c r="G79" s="152">
        <f>C79*0.05</f>
        <v>553.5</v>
      </c>
      <c r="H79" s="179"/>
    </row>
    <row r="80" spans="1:8" ht="14.25" thickBot="1">
      <c r="A80" s="158" t="s">
        <v>7</v>
      </c>
      <c r="B80" s="161">
        <f>SUM(C80:G80)</f>
        <v>12453.75</v>
      </c>
      <c r="C80" s="162">
        <v>9225</v>
      </c>
      <c r="D80" s="159">
        <f>C80*0.04</f>
        <v>369</v>
      </c>
      <c r="E80" s="159">
        <f>C80*0.06</f>
        <v>553.5</v>
      </c>
      <c r="F80" s="159">
        <f>C80*0.2</f>
        <v>1845</v>
      </c>
      <c r="G80" s="163">
        <f>C80*0.05</f>
        <v>461.25</v>
      </c>
      <c r="H80" s="180"/>
    </row>
    <row r="81" ht="15" thickBot="1" thickTop="1">
      <c r="A81" s="181" t="s">
        <v>139</v>
      </c>
    </row>
    <row r="82" spans="1:8" ht="15" thickBot="1" thickTop="1">
      <c r="A82" s="140" t="s">
        <v>28</v>
      </c>
      <c r="B82" s="141"/>
      <c r="C82" s="142" t="s">
        <v>106</v>
      </c>
      <c r="D82" s="143"/>
      <c r="E82" s="144"/>
      <c r="F82" s="165"/>
      <c r="G82" s="143"/>
      <c r="H82" s="145"/>
    </row>
    <row r="83" spans="1:8" ht="13.5">
      <c r="A83" s="147"/>
      <c r="B83" s="148" t="s">
        <v>15</v>
      </c>
      <c r="C83" s="148" t="s">
        <v>13</v>
      </c>
      <c r="D83" s="149" t="s">
        <v>3</v>
      </c>
      <c r="E83" s="150" t="s">
        <v>4</v>
      </c>
      <c r="F83" s="151" t="s">
        <v>14</v>
      </c>
      <c r="G83" s="152" t="s">
        <v>3</v>
      </c>
      <c r="H83" s="153" t="s">
        <v>4</v>
      </c>
    </row>
    <row r="84" spans="1:8" ht="13.5">
      <c r="A84" s="147" t="s">
        <v>121</v>
      </c>
      <c r="B84" s="154"/>
      <c r="C84" s="154">
        <v>12300</v>
      </c>
      <c r="D84" s="149">
        <f>C84*0.05</f>
        <v>615</v>
      </c>
      <c r="E84" s="155">
        <f>C84+D84</f>
        <v>12915</v>
      </c>
      <c r="F84" s="169"/>
      <c r="G84" s="166"/>
      <c r="H84" s="170"/>
    </row>
    <row r="85" spans="1:8" ht="13.5">
      <c r="A85" s="147" t="s">
        <v>131</v>
      </c>
      <c r="B85" s="154">
        <v>13700</v>
      </c>
      <c r="C85" s="154">
        <v>16000</v>
      </c>
      <c r="D85" s="149">
        <f>C85*0.05</f>
        <v>800</v>
      </c>
      <c r="E85" s="155">
        <f>C85+D85</f>
        <v>16800</v>
      </c>
      <c r="F85" s="156"/>
      <c r="G85" s="152" t="s">
        <v>8</v>
      </c>
      <c r="H85" s="157"/>
    </row>
    <row r="86" spans="1:8" ht="13.5">
      <c r="A86" s="147" t="s">
        <v>129</v>
      </c>
      <c r="B86" s="154"/>
      <c r="C86" s="154">
        <v>17000</v>
      </c>
      <c r="D86" s="149">
        <f>C86*0.05</f>
        <v>850</v>
      </c>
      <c r="E86" s="155">
        <f>C86+D86</f>
        <v>17850</v>
      </c>
      <c r="F86" s="156"/>
      <c r="G86" s="152" t="s">
        <v>8</v>
      </c>
      <c r="H86" s="157"/>
    </row>
    <row r="87" spans="1:8" ht="14.25" thickBot="1">
      <c r="A87" s="158" t="s">
        <v>130</v>
      </c>
      <c r="B87" s="159"/>
      <c r="C87" s="159">
        <v>20000</v>
      </c>
      <c r="D87" s="149">
        <f>C87*0.05</f>
        <v>1000</v>
      </c>
      <c r="E87" s="155">
        <f>C87+D87</f>
        <v>21000</v>
      </c>
      <c r="F87" s="162"/>
      <c r="G87" s="163" t="s">
        <v>8</v>
      </c>
      <c r="H87" s="164"/>
    </row>
    <row r="88" ht="15" thickBot="1" thickTop="1"/>
    <row r="89" spans="1:8" ht="15" thickBot="1" thickTop="1">
      <c r="A89" s="140" t="s">
        <v>28</v>
      </c>
      <c r="B89" s="141"/>
      <c r="C89" s="142" t="s">
        <v>107</v>
      </c>
      <c r="D89" s="143"/>
      <c r="E89" s="144"/>
      <c r="F89" s="165"/>
      <c r="G89" s="143"/>
      <c r="H89" s="145"/>
    </row>
    <row r="90" spans="1:8" ht="13.5">
      <c r="A90" s="147"/>
      <c r="B90" s="148" t="s">
        <v>15</v>
      </c>
      <c r="C90" s="148" t="s">
        <v>13</v>
      </c>
      <c r="D90" s="149" t="s">
        <v>3</v>
      </c>
      <c r="E90" s="150" t="s">
        <v>4</v>
      </c>
      <c r="F90" s="151" t="s">
        <v>14</v>
      </c>
      <c r="G90" s="152" t="s">
        <v>3</v>
      </c>
      <c r="H90" s="153" t="s">
        <v>4</v>
      </c>
    </row>
    <row r="91" spans="1:8" ht="13.5">
      <c r="A91" s="147" t="s">
        <v>121</v>
      </c>
      <c r="B91" s="154"/>
      <c r="C91" s="154">
        <v>12500</v>
      </c>
      <c r="D91" s="149">
        <f>C91*0.05</f>
        <v>625</v>
      </c>
      <c r="E91" s="155">
        <f>C91+D91</f>
        <v>13125</v>
      </c>
      <c r="F91" s="169"/>
      <c r="G91" s="166"/>
      <c r="H91" s="170"/>
    </row>
    <row r="92" spans="1:8" ht="13.5">
      <c r="A92" s="147" t="s">
        <v>131</v>
      </c>
      <c r="B92" s="154">
        <v>16400</v>
      </c>
      <c r="C92" s="154">
        <v>16400</v>
      </c>
      <c r="D92" s="149">
        <f>C92*0.05</f>
        <v>820</v>
      </c>
      <c r="E92" s="155">
        <f>C92+D92</f>
        <v>17220</v>
      </c>
      <c r="F92" s="156">
        <v>21000</v>
      </c>
      <c r="G92" s="152" t="s">
        <v>8</v>
      </c>
      <c r="H92" s="157"/>
    </row>
    <row r="93" spans="1:8" ht="13.5">
      <c r="A93" s="147" t="s">
        <v>129</v>
      </c>
      <c r="B93" s="154"/>
      <c r="C93" s="154">
        <v>17400</v>
      </c>
      <c r="D93" s="149">
        <f>C93*0.05</f>
        <v>870</v>
      </c>
      <c r="E93" s="155">
        <f>C93+D93</f>
        <v>18270</v>
      </c>
      <c r="F93" s="156">
        <v>21000</v>
      </c>
      <c r="G93" s="152" t="s">
        <v>8</v>
      </c>
      <c r="H93" s="157"/>
    </row>
    <row r="94" spans="1:8" ht="14.25" thickBot="1">
      <c r="A94" s="158" t="s">
        <v>130</v>
      </c>
      <c r="B94" s="159"/>
      <c r="C94" s="159">
        <v>21500</v>
      </c>
      <c r="D94" s="149">
        <f>C94*0.05</f>
        <v>1075</v>
      </c>
      <c r="E94" s="155">
        <f>C94+D94</f>
        <v>22575</v>
      </c>
      <c r="F94" s="162">
        <v>26250</v>
      </c>
      <c r="G94" s="163" t="s">
        <v>8</v>
      </c>
      <c r="H94" s="164"/>
    </row>
    <row r="95" ht="14.25" thickTop="1"/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滋賀県文化振興事業団</dc:creator>
  <cp:keywords/>
  <dc:description/>
  <cp:lastModifiedBy>CPA0075</cp:lastModifiedBy>
  <cp:lastPrinted>2018-09-13T02:00:17Z</cp:lastPrinted>
  <dcterms:created xsi:type="dcterms:W3CDTF">2003-01-30T04:26:42Z</dcterms:created>
  <dcterms:modified xsi:type="dcterms:W3CDTF">2020-11-23T02:37:13Z</dcterms:modified>
  <cp:category/>
  <cp:version/>
  <cp:contentType/>
  <cp:contentStatus/>
</cp:coreProperties>
</file>